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CONTABILIDAD 2\PRESUPUESTOS\"/>
    </mc:Choice>
  </mc:AlternateContent>
  <bookViews>
    <workbookView xWindow="0" yWindow="0" windowWidth="24000" windowHeight="9630"/>
  </bookViews>
  <sheets>
    <sheet name="2025" sheetId="4" r:id="rId1"/>
  </sheets>
  <definedNames>
    <definedName name="_xlnm.Print_Area" localSheetId="0">'2025'!$A$1:$G$235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45" i="4" l="1"/>
  <c r="G141" i="4"/>
  <c r="N145" i="4"/>
  <c r="N144" i="4"/>
  <c r="N143" i="4"/>
  <c r="N140" i="4"/>
  <c r="N139" i="4"/>
  <c r="N138" i="4"/>
  <c r="G119" i="4"/>
  <c r="G117" i="4"/>
  <c r="N146" i="4" l="1"/>
  <c r="G133" i="4" l="1"/>
  <c r="G86" i="4"/>
  <c r="G89" i="4" l="1"/>
  <c r="G140" i="4" l="1"/>
  <c r="G127" i="4"/>
  <c r="G106" i="4"/>
  <c r="G105" i="4"/>
  <c r="G104" i="4"/>
  <c r="G95" i="4"/>
  <c r="G94" i="4"/>
  <c r="G93" i="4"/>
  <c r="G85" i="4"/>
  <c r="G82" i="4"/>
  <c r="G173" i="4" l="1"/>
  <c r="G154" i="4" l="1"/>
  <c r="G146" i="4"/>
  <c r="G124" i="4"/>
  <c r="G112" i="4"/>
  <c r="G103" i="4"/>
  <c r="G98" i="4"/>
  <c r="G99" i="4"/>
  <c r="G79" i="4"/>
  <c r="G97" i="4" l="1"/>
  <c r="G81" i="4" l="1"/>
  <c r="J78" i="4" l="1"/>
  <c r="K79" i="4"/>
  <c r="K78" i="4" l="1"/>
  <c r="G77" i="4" l="1"/>
  <c r="G76" i="4" l="1"/>
  <c r="G113" i="4"/>
  <c r="G185" i="4" l="1"/>
  <c r="G184" i="4" s="1"/>
  <c r="G183" i="4" s="1"/>
  <c r="G179" i="4"/>
  <c r="G175" i="4"/>
  <c r="G171" i="4"/>
  <c r="G152" i="4"/>
  <c r="G149" i="4"/>
  <c r="G139" i="4"/>
  <c r="G135" i="4"/>
  <c r="G131" i="4"/>
  <c r="G126" i="4"/>
  <c r="G121" i="4"/>
  <c r="G115" i="4"/>
  <c r="G108" i="4"/>
  <c r="K83" i="4"/>
  <c r="K81" i="4"/>
  <c r="K80" i="4"/>
  <c r="G22" i="4"/>
  <c r="G15" i="4"/>
  <c r="G84" i="4" l="1"/>
  <c r="G90" i="4"/>
  <c r="G88" i="4" s="1"/>
  <c r="G148" i="4"/>
  <c r="G29" i="4"/>
  <c r="G164" i="4"/>
  <c r="G163" i="4" s="1"/>
  <c r="G162" i="4" s="1"/>
  <c r="G102" i="4"/>
  <c r="G101" i="4" s="1"/>
  <c r="G160" i="4" l="1"/>
  <c r="G159" i="4" s="1"/>
  <c r="G158" i="4" s="1"/>
  <c r="G92" i="4"/>
  <c r="G75" i="4" l="1"/>
  <c r="G74" i="4" s="1"/>
  <c r="G199" i="4" s="1"/>
  <c r="I199" i="4" s="1"/>
</calcChain>
</file>

<file path=xl/sharedStrings.xml><?xml version="1.0" encoding="utf-8"?>
<sst xmlns="http://schemas.openxmlformats.org/spreadsheetml/2006/main" count="519" uniqueCount="165">
  <si>
    <t>CODIGO</t>
  </si>
  <si>
    <t>DENOMINACION</t>
  </si>
  <si>
    <t>1.</t>
  </si>
  <si>
    <t>INGRESOS CORRIENTES</t>
  </si>
  <si>
    <t>8.</t>
  </si>
  <si>
    <t>TRANSFERENCIAS Y DONACIONES CORRIENTES</t>
  </si>
  <si>
    <t>01.</t>
  </si>
  <si>
    <t>Transferencias Corrientes del Sector Público</t>
  </si>
  <si>
    <t>04</t>
  </si>
  <si>
    <t>De Gobiernos Autónomos Descentralizados</t>
  </si>
  <si>
    <t>3.</t>
  </si>
  <si>
    <t>SALDOS DISPONIBLES</t>
  </si>
  <si>
    <t>7.</t>
  </si>
  <si>
    <t>Saldos en Caja y Bancos</t>
  </si>
  <si>
    <t>01</t>
  </si>
  <si>
    <t>De fondos Gobierno Central</t>
  </si>
  <si>
    <t>CUENTAS PENDIENTES POR COBRAR</t>
  </si>
  <si>
    <t>Cuentas pendientes por cobrar</t>
  </si>
  <si>
    <t>07</t>
  </si>
  <si>
    <t>TOTAL INGRESOS ADMINISTRACION GENERAL</t>
  </si>
  <si>
    <t>Ing. Alberto Arteaga Andrade</t>
  </si>
  <si>
    <t>5.</t>
  </si>
  <si>
    <t>GASTOS CORRIENTES</t>
  </si>
  <si>
    <t>GASTOS EN PERSONAL</t>
  </si>
  <si>
    <t>Remuneraciones Básicas</t>
  </si>
  <si>
    <t>Sueldo anterior</t>
  </si>
  <si>
    <t>Incremente de sueldo</t>
  </si>
  <si>
    <t>DIFERENCIA</t>
  </si>
  <si>
    <t>ESCALA DE INCREMENTO</t>
  </si>
  <si>
    <t>CARGO</t>
  </si>
  <si>
    <t>FECHA DE ENTRADA</t>
  </si>
  <si>
    <t>Asistente Administrativa</t>
  </si>
  <si>
    <t>06.</t>
  </si>
  <si>
    <t>Conductor Administrativo</t>
  </si>
  <si>
    <t>02.</t>
  </si>
  <si>
    <t>Remuneraciones Complementarias</t>
  </si>
  <si>
    <t>03</t>
  </si>
  <si>
    <t>Décimo Tercer Sueldo</t>
  </si>
  <si>
    <t>Décimo Cuarto Sueldo</t>
  </si>
  <si>
    <t>Aportes Patronales a la Seguridad Social</t>
  </si>
  <si>
    <t>Aporte Patronal 11,95%</t>
  </si>
  <si>
    <t>02</t>
  </si>
  <si>
    <t>Aporte Patronal 12.15%</t>
  </si>
  <si>
    <t>Fondo de Reserva</t>
  </si>
  <si>
    <t>07.</t>
  </si>
  <si>
    <t>Indemnizaciones</t>
  </si>
  <si>
    <t>Compensación por Vacaciones no Gozadas</t>
  </si>
  <si>
    <t>BIENES Y SERVICIOS DE CONSUMO</t>
  </si>
  <si>
    <t xml:space="preserve">Servicios Básicos </t>
  </si>
  <si>
    <t>Agua Potable</t>
  </si>
  <si>
    <t>Energía Eléctrica</t>
  </si>
  <si>
    <t>05</t>
  </si>
  <si>
    <t>Telecomunicaciones</t>
  </si>
  <si>
    <t>06</t>
  </si>
  <si>
    <t>Servicio de Correo</t>
  </si>
  <si>
    <t>Servicios Generales</t>
  </si>
  <si>
    <t>Almacenaje, Embalaje, envase, recarga de extintores</t>
  </si>
  <si>
    <t>Edición, impresión, reproducción, publicaciones, suscripciones, fotocopiado, traducción, empastado, enmarcación, serigrafía, fotografía</t>
  </si>
  <si>
    <t>09</t>
  </si>
  <si>
    <t>Servicios de aseo, vestimenta de trabajo y limpieza de instalaciones del sector público</t>
  </si>
  <si>
    <t>99</t>
  </si>
  <si>
    <t>03.</t>
  </si>
  <si>
    <t>Traslados, Instalaciones, Viáticos, Subsistencias</t>
  </si>
  <si>
    <t>Pasajes al Interior</t>
  </si>
  <si>
    <t>Pasajes al Exterior</t>
  </si>
  <si>
    <t>Viáticos y subsistencias en el Interior</t>
  </si>
  <si>
    <t>Viáticos y subsistencias en el Exterior</t>
  </si>
  <si>
    <t>04.</t>
  </si>
  <si>
    <t xml:space="preserve">Instalación, Mantenimiento y Reparaciones </t>
  </si>
  <si>
    <t>Edificios, locales, residencias, y cableado estructurado</t>
  </si>
  <si>
    <t>Mobiliarios</t>
  </si>
  <si>
    <t>05.</t>
  </si>
  <si>
    <t>Arrendamientos de Bienes</t>
  </si>
  <si>
    <t>Contratación de Estudios, Investigaciones y Servicios Técnicos Especializados</t>
  </si>
  <si>
    <t>Servicio de Capacitación</t>
  </si>
  <si>
    <t>Gastos en Informática</t>
  </si>
  <si>
    <t>Mantenimiento y Reparación de Equipos y Sistemas Informáticos</t>
  </si>
  <si>
    <t>08.</t>
  </si>
  <si>
    <t>Bienes de Uso y Consumo Corriente</t>
  </si>
  <si>
    <t>Alimentos y Bebidas</t>
  </si>
  <si>
    <t>Vestuario, Lencería y Prendas de protección</t>
  </si>
  <si>
    <t>Materiales de Oficina</t>
  </si>
  <si>
    <t>Materiales de Aseo</t>
  </si>
  <si>
    <t>Materiales de Impresión, Fotografía, Reproducción</t>
  </si>
  <si>
    <t>13</t>
  </si>
  <si>
    <t>Repuestos y accesorios</t>
  </si>
  <si>
    <t>OTROS GASTOS CORRIENTES</t>
  </si>
  <si>
    <t>Impuestos, tasas y Contribuciones</t>
  </si>
  <si>
    <t>Tasas Generales, Impuestos, Contribuciones, Permisos, Licencias y Patentes</t>
  </si>
  <si>
    <t>Seguros, Costos Financieros,  Otros Gastos</t>
  </si>
  <si>
    <t xml:space="preserve">Seguros  </t>
  </si>
  <si>
    <t>Comisiones Bancarias</t>
  </si>
  <si>
    <t>18</t>
  </si>
  <si>
    <t>Otros Gastos Financieros</t>
  </si>
  <si>
    <t>Transferencias y Donaciones Corrientes</t>
  </si>
  <si>
    <t>Aportes y Participaciones al Sector Público</t>
  </si>
  <si>
    <t>Para el IECE por el 0,5% de las Planillas del Pago al IESS</t>
  </si>
  <si>
    <t>GASTOS DE INVERSION</t>
  </si>
  <si>
    <t>BIENES Y SERVICIOS PARA LA INVERSION</t>
  </si>
  <si>
    <t>Contrataciones de estudios, investigaciones y servicios técnicos</t>
  </si>
  <si>
    <t>GASTOS DE CAPITAL</t>
  </si>
  <si>
    <t>4.</t>
  </si>
  <si>
    <t>BIENES DE LARGA DURACION</t>
  </si>
  <si>
    <t>Bienes muebles</t>
  </si>
  <si>
    <t>Equipos y Sistemas y Paquetes Informáticos</t>
  </si>
  <si>
    <t>9.</t>
  </si>
  <si>
    <t>APLICACIÓN DEL FINANCIAMIENTO</t>
  </si>
  <si>
    <t>OTROS PASIVOS</t>
  </si>
  <si>
    <t>Obligaciones no Reconocidas ni Pagadas de Ejercicios Anteriores</t>
  </si>
  <si>
    <t>Obligaciones de Ejercicios Anteriores por Gastos en Bienes y Servicios</t>
  </si>
  <si>
    <t>TOTAL GASTOS ADMINISTRACION GENERAL</t>
  </si>
  <si>
    <t>De Entidades Financieras Públicas</t>
  </si>
  <si>
    <t>Otros no específicos</t>
  </si>
  <si>
    <t>Sueldo Técnico</t>
  </si>
  <si>
    <t>Salarios Unificados</t>
  </si>
  <si>
    <t>Remuneraciones Temporales</t>
  </si>
  <si>
    <t>Subrogación</t>
  </si>
  <si>
    <t>Vehículos (mantenimiento y reparación)</t>
  </si>
  <si>
    <t>Servicios médicos hospitalarios y complementarios</t>
  </si>
  <si>
    <t>Bienes inmuebles</t>
  </si>
  <si>
    <t>Edificios, locales y residencias</t>
  </si>
  <si>
    <t>NIVEL JERARQUICO SUPERIOR GRADO 4</t>
  </si>
  <si>
    <t>SERVIDOR PÚBLICO 5</t>
  </si>
  <si>
    <t>SERVIDOR PÚBLICO DE APOYO 1</t>
  </si>
  <si>
    <t>SERVIDOR PÚBLICO DE APOYO 3</t>
  </si>
  <si>
    <t>Maquinaria y Equipos</t>
  </si>
  <si>
    <t>Remuneraciones unificadas</t>
  </si>
  <si>
    <t>Intereses por Mora fiscal</t>
  </si>
  <si>
    <t>Desarrollo, actualización, asistencia técnica y soporte de sistemas informáticos</t>
  </si>
  <si>
    <t>Sueldo Dirección Ejecutiva</t>
  </si>
  <si>
    <t>Sueldo Analista Administrativa - Financiera</t>
  </si>
  <si>
    <t>Vehículos</t>
  </si>
  <si>
    <t>Espectáculos Culturales y Sociales</t>
  </si>
  <si>
    <t>22</t>
  </si>
  <si>
    <t>Condecoraciones y homenajes protocolarios</t>
  </si>
  <si>
    <t>DIRECTOR EJECUTIVO</t>
  </si>
  <si>
    <t xml:space="preserve">Consultoría, Asesoría e investigación Especializada </t>
  </si>
  <si>
    <t>Servicio de Alimentación</t>
  </si>
  <si>
    <t>12</t>
  </si>
  <si>
    <t>Compensación por Desahucio</t>
  </si>
  <si>
    <t>SECRETARIO DE LA ASAMBLEA GENERAL</t>
  </si>
  <si>
    <t xml:space="preserve">Edificios, Locales, Residencias, Parqueaderos, Casilleros Judiciales y Bancarios </t>
  </si>
  <si>
    <t xml:space="preserve">Difusión, Información y Publicidad </t>
  </si>
  <si>
    <t>Registro, incripción y egresos previos</t>
  </si>
  <si>
    <t>Servicios de voluntariado</t>
  </si>
  <si>
    <t>Honorarios</t>
  </si>
  <si>
    <t>08</t>
  </si>
  <si>
    <t>Inventarios de Combustibles y Lubricantes</t>
  </si>
  <si>
    <t>Combustible y lubricantes</t>
  </si>
  <si>
    <t>Tecnico de proyectos</t>
  </si>
  <si>
    <t>Tecnico de marketing</t>
  </si>
  <si>
    <t>Mabel Marcela Maldonado Vera</t>
  </si>
  <si>
    <t>PRESIDENTA DE MAGAMS</t>
  </si>
  <si>
    <t>ALCALDESA DEL CANTÓN SAN JUAN BOSCO</t>
  </si>
  <si>
    <t>Sueldo Técnico de Marketing y Comunicación</t>
  </si>
  <si>
    <t>Director Ejecutivo</t>
  </si>
  <si>
    <t>Analista Administrativa Financiera</t>
  </si>
  <si>
    <t>PRESUPUESTO PARA EL EJERCICIO FISCAL 2025</t>
  </si>
  <si>
    <t xml:space="preserve"> </t>
  </si>
  <si>
    <t xml:space="preserve">  </t>
  </si>
  <si>
    <t>Este Presupuesto para el ejercicio Fiscal 2025 de la Mancomunidad de los Gobiernos Autónomos Descentralizados Municipales de la Provincia de Morona Santiago,  fue aprobado por la Asamblea General Ordinaria de MAGAMS, en General Plaza, cantón Limón Indanza el día 10 de diciembre de 2024</t>
  </si>
  <si>
    <t>Chompas</t>
  </si>
  <si>
    <t>chalecos</t>
  </si>
  <si>
    <t>camisas</t>
  </si>
  <si>
    <t>camisetas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</si>
</sst>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 &quot;-&quot;??_);_(@_)"/>
  </numFmts>
  <fonts count="10" x14ac:knownFonts="1">
    <font>
      <sz val="11"/>
      <color theme="1"/>
      <name val="Calibri"/>
      <family val="2"/>
      <scheme val="minor"/>
    </font>
    <font>
      <sz val="11"/>
      <color theme="1"/>
      <name val="Calibri"/>
      <family val="2"/>
      <scheme val="minor"/>
    </font>
    <font>
      <b/>
      <sz val="20"/>
      <color theme="1"/>
      <name val="Arial"/>
      <family val="2"/>
    </font>
    <font>
      <sz val="11"/>
      <color theme="1"/>
      <name val="Arial"/>
      <family val="2"/>
    </font>
    <font>
      <b/>
      <sz val="10"/>
      <color theme="1"/>
      <name val="Arial"/>
      <family val="2"/>
    </font>
    <font>
      <b/>
      <sz val="11"/>
      <color theme="1"/>
      <name val="Arial"/>
      <family val="2"/>
    </font>
    <font>
      <sz val="10"/>
      <color theme="1"/>
      <name val="Arial"/>
      <family val="2"/>
    </font>
    <font>
      <sz val="9"/>
      <color theme="1"/>
      <name val="Arial"/>
      <family val="2"/>
    </font>
    <font>
      <sz val="11"/>
      <color rgb="FFFF0000"/>
      <name val="Arial"/>
      <family val="2"/>
    </font>
    <font>
      <b/>
      <sz val="11"/>
      <color rgb="FFFF0000"/>
      <name val="Arial"/>
      <family val="2"/>
    </font>
  </fonts>
  <fills count="4">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164" fontId="1" fillId="0" borderId="0" applyFont="0" applyFill="0" applyBorder="0" applyAlignment="0" applyProtection="0"/>
  </cellStyleXfs>
  <cellXfs count="70">
    <xf numFmtId="0" fontId="0" fillId="0" borderId="0" xfId="0"/>
    <xf numFmtId="164" fontId="3" fillId="0" borderId="0" xfId="1" applyFont="1"/>
    <xf numFmtId="0" fontId="3" fillId="0" borderId="0" xfId="0" applyFont="1"/>
    <xf numFmtId="0" fontId="4" fillId="0" borderId="0" xfId="0" applyFont="1" applyAlignment="1">
      <alignment horizontal="center"/>
    </xf>
    <xf numFmtId="0" fontId="3" fillId="0" borderId="4" xfId="0" applyFont="1" applyBorder="1"/>
    <xf numFmtId="0" fontId="3" fillId="0" borderId="5" xfId="0" applyFont="1" applyBorder="1"/>
    <xf numFmtId="0" fontId="3" fillId="0" borderId="7" xfId="0" applyFont="1" applyBorder="1"/>
    <xf numFmtId="0" fontId="3" fillId="0" borderId="0" xfId="0" quotePrefix="1" applyFont="1"/>
    <xf numFmtId="0" fontId="3" fillId="0" borderId="0" xfId="0" applyFont="1" applyAlignment="1">
      <alignment horizontal="center"/>
    </xf>
    <xf numFmtId="0" fontId="3" fillId="0" borderId="9" xfId="0" applyFont="1" applyBorder="1"/>
    <xf numFmtId="0" fontId="3" fillId="0" borderId="10" xfId="0" applyFont="1" applyBorder="1"/>
    <xf numFmtId="0" fontId="7" fillId="0" borderId="0" xfId="0" applyFont="1"/>
    <xf numFmtId="0" fontId="3" fillId="0" borderId="0" xfId="0" applyFont="1" applyAlignment="1">
      <alignment horizontal="left" vertical="top"/>
    </xf>
    <xf numFmtId="0" fontId="3" fillId="0" borderId="0" xfId="0" applyFont="1" applyAlignment="1">
      <alignment horizontal="left"/>
    </xf>
    <xf numFmtId="0" fontId="5" fillId="0" borderId="0" xfId="0" applyFont="1" applyAlignment="1">
      <alignment horizontal="left"/>
    </xf>
    <xf numFmtId="0" fontId="5" fillId="0" borderId="0" xfId="0" applyFont="1" applyAlignment="1">
      <alignment horizontal="left" vertical="top"/>
    </xf>
    <xf numFmtId="0" fontId="8" fillId="0" borderId="7" xfId="0" applyFont="1" applyBorder="1"/>
    <xf numFmtId="0" fontId="8" fillId="0" borderId="0" xfId="0" applyFont="1"/>
    <xf numFmtId="0" fontId="5" fillId="2" borderId="11" xfId="0" applyFont="1" applyFill="1" applyBorder="1" applyAlignment="1">
      <alignment horizontal="center"/>
    </xf>
    <xf numFmtId="2" fontId="3" fillId="0" borderId="11" xfId="0" applyNumberFormat="1" applyFont="1" applyBorder="1" applyAlignment="1">
      <alignment horizontal="center"/>
    </xf>
    <xf numFmtId="0" fontId="0" fillId="0" borderId="11" xfId="0" applyBorder="1"/>
    <xf numFmtId="0" fontId="3" fillId="0" borderId="11" xfId="0" applyFont="1" applyBorder="1" applyAlignment="1">
      <alignment horizontal="center"/>
    </xf>
    <xf numFmtId="14" fontId="0" fillId="0" borderId="11" xfId="0" applyNumberFormat="1" applyBorder="1" applyAlignment="1">
      <alignment horizontal="center"/>
    </xf>
    <xf numFmtId="0" fontId="3" fillId="0" borderId="11" xfId="0" applyFont="1" applyBorder="1"/>
    <xf numFmtId="0" fontId="3" fillId="0" borderId="5" xfId="0" quotePrefix="1" applyFont="1" applyBorder="1"/>
    <xf numFmtId="0" fontId="3" fillId="0" borderId="10" xfId="0" quotePrefix="1" applyFont="1" applyBorder="1"/>
    <xf numFmtId="14" fontId="3" fillId="0" borderId="11" xfId="0" applyNumberFormat="1" applyFont="1" applyBorder="1" applyAlignment="1">
      <alignment horizontal="center"/>
    </xf>
    <xf numFmtId="4" fontId="5" fillId="0" borderId="12" xfId="1" applyNumberFormat="1" applyFont="1" applyFill="1" applyBorder="1" applyAlignment="1">
      <alignment horizontal="center"/>
    </xf>
    <xf numFmtId="4" fontId="3" fillId="0" borderId="0" xfId="1" applyNumberFormat="1" applyFont="1" applyFill="1" applyAlignment="1">
      <alignment horizontal="center"/>
    </xf>
    <xf numFmtId="0" fontId="5" fillId="0" borderId="7" xfId="0" applyFont="1" applyBorder="1"/>
    <xf numFmtId="0" fontId="6" fillId="0" borderId="7" xfId="0" applyFont="1" applyBorder="1"/>
    <xf numFmtId="0" fontId="5" fillId="0" borderId="9" xfId="0" applyFont="1" applyBorder="1"/>
    <xf numFmtId="0" fontId="3" fillId="0" borderId="6" xfId="0" applyFont="1" applyBorder="1"/>
    <xf numFmtId="0" fontId="8" fillId="0" borderId="8" xfId="0" applyFont="1" applyBorder="1"/>
    <xf numFmtId="0" fontId="3" fillId="0" borderId="8" xfId="0" applyFont="1" applyBorder="1"/>
    <xf numFmtId="0" fontId="3" fillId="0" borderId="12" xfId="0" applyFont="1" applyBorder="1"/>
    <xf numFmtId="0" fontId="4" fillId="0" borderId="1" xfId="0" applyFont="1" applyBorder="1" applyAlignment="1">
      <alignment horizontal="center"/>
    </xf>
    <xf numFmtId="4" fontId="3" fillId="0" borderId="0" xfId="0" applyNumberFormat="1" applyFont="1" applyAlignment="1">
      <alignment horizontal="center"/>
    </xf>
    <xf numFmtId="4" fontId="5" fillId="0" borderId="14" xfId="1" applyNumberFormat="1" applyFont="1" applyFill="1" applyBorder="1" applyAlignment="1">
      <alignment horizontal="center"/>
    </xf>
    <xf numFmtId="4" fontId="5" fillId="0" borderId="13" xfId="1" applyNumberFormat="1" applyFont="1" applyFill="1" applyBorder="1" applyAlignment="1">
      <alignment horizontal="center"/>
    </xf>
    <xf numFmtId="4" fontId="3" fillId="0" borderId="14" xfId="1" applyNumberFormat="1" applyFont="1" applyFill="1" applyBorder="1" applyAlignment="1">
      <alignment horizontal="center"/>
    </xf>
    <xf numFmtId="0" fontId="5" fillId="0" borderId="0" xfId="0" applyFont="1"/>
    <xf numFmtId="0" fontId="9" fillId="0" borderId="0" xfId="0" applyFont="1"/>
    <xf numFmtId="0" fontId="5" fillId="0" borderId="5" xfId="0" applyFont="1" applyBorder="1"/>
    <xf numFmtId="4" fontId="3" fillId="0" borderId="15" xfId="1" applyNumberFormat="1" applyFont="1" applyFill="1" applyBorder="1" applyAlignment="1">
      <alignment horizontal="center"/>
    </xf>
    <xf numFmtId="49" fontId="3" fillId="0" borderId="0" xfId="0" quotePrefix="1" applyNumberFormat="1" applyFont="1"/>
    <xf numFmtId="0" fontId="5" fillId="0" borderId="10" xfId="0" applyFont="1" applyBorder="1"/>
    <xf numFmtId="0" fontId="3" fillId="0" borderId="8" xfId="0" quotePrefix="1" applyFont="1" applyBorder="1"/>
    <xf numFmtId="0" fontId="3" fillId="0" borderId="8" xfId="0" quotePrefix="1" applyFont="1" applyBorder="1" applyAlignment="1">
      <alignment horizontal="left"/>
    </xf>
    <xf numFmtId="0" fontId="3" fillId="0" borderId="8" xfId="0" applyFont="1" applyBorder="1" applyAlignment="1">
      <alignment horizontal="left"/>
    </xf>
    <xf numFmtId="4" fontId="9" fillId="0" borderId="14" xfId="1" applyNumberFormat="1" applyFont="1" applyFill="1" applyBorder="1" applyAlignment="1">
      <alignment horizontal="center"/>
    </xf>
    <xf numFmtId="4" fontId="5" fillId="0" borderId="15" xfId="1" applyNumberFormat="1" applyFont="1" applyFill="1" applyBorder="1" applyAlignment="1">
      <alignment horizontal="center"/>
    </xf>
    <xf numFmtId="4" fontId="3" fillId="0" borderId="0" xfId="0" applyNumberFormat="1" applyFont="1" applyFill="1" applyAlignment="1">
      <alignment horizontal="center"/>
    </xf>
    <xf numFmtId="1" fontId="4" fillId="0" borderId="3" xfId="0" applyNumberFormat="1" applyFont="1" applyFill="1" applyBorder="1" applyAlignment="1">
      <alignment horizontal="center"/>
    </xf>
    <xf numFmtId="4" fontId="3" fillId="0" borderId="6" xfId="0" applyNumberFormat="1" applyFont="1" applyFill="1" applyBorder="1" applyAlignment="1">
      <alignment horizontal="center"/>
    </xf>
    <xf numFmtId="4" fontId="3" fillId="0" borderId="8" xfId="0" applyNumberFormat="1" applyFont="1" applyFill="1" applyBorder="1" applyAlignment="1">
      <alignment horizontal="center"/>
    </xf>
    <xf numFmtId="4" fontId="5" fillId="0" borderId="8" xfId="0" applyNumberFormat="1" applyFont="1" applyFill="1" applyBorder="1" applyAlignment="1">
      <alignment horizontal="center"/>
    </xf>
    <xf numFmtId="4" fontId="3" fillId="0" borderId="13" xfId="0" applyNumberFormat="1" applyFont="1" applyFill="1" applyBorder="1" applyAlignment="1">
      <alignment horizontal="center"/>
    </xf>
    <xf numFmtId="4" fontId="3" fillId="0" borderId="14" xfId="0" applyNumberFormat="1" applyFont="1" applyFill="1" applyBorder="1" applyAlignment="1">
      <alignment horizontal="center"/>
    </xf>
    <xf numFmtId="4" fontId="3" fillId="0" borderId="15" xfId="0" applyNumberFormat="1" applyFont="1" applyFill="1" applyBorder="1" applyAlignment="1">
      <alignment horizontal="center"/>
    </xf>
    <xf numFmtId="4" fontId="9" fillId="0" borderId="14" xfId="0" applyNumberFormat="1" applyFont="1" applyFill="1" applyBorder="1" applyAlignment="1">
      <alignment horizontal="center"/>
    </xf>
    <xf numFmtId="0" fontId="4" fillId="0" borderId="1" xfId="0" applyFont="1" applyBorder="1" applyAlignment="1">
      <alignment horizontal="center"/>
    </xf>
    <xf numFmtId="0" fontId="3" fillId="0" borderId="0" xfId="0" applyFont="1" applyBorder="1"/>
    <xf numFmtId="0" fontId="3" fillId="0" borderId="0" xfId="0" quotePrefix="1" applyFont="1" applyBorder="1"/>
    <xf numFmtId="4" fontId="3" fillId="0" borderId="0" xfId="0" applyNumberFormat="1" applyFont="1"/>
    <xf numFmtId="0" fontId="2" fillId="0" borderId="0" xfId="0" applyFont="1" applyAlignment="1">
      <alignment horizontal="center"/>
    </xf>
    <xf numFmtId="0" fontId="7" fillId="3" borderId="0" xfId="0" applyFont="1" applyFill="1" applyAlignment="1">
      <alignment horizontal="center" vertical="top"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190500</xdr:colOff>
      <xdr:row>1</xdr:row>
      <xdr:rowOff>114299</xdr:rowOff>
    </xdr:from>
    <xdr:to>
      <xdr:col>6</xdr:col>
      <xdr:colOff>438150</xdr:colOff>
      <xdr:row>6</xdr:row>
      <xdr:rowOff>66675</xdr:rowOff>
    </xdr:to>
    <xdr:pic>
      <xdr:nvPicPr>
        <xdr:cNvPr id="2" name="Imagen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a:srcRect b="6796"/>
        <a:stretch/>
      </xdr:blipFill>
      <xdr:spPr bwMode="auto">
        <a:xfrm>
          <a:off x="771525" y="295274"/>
          <a:ext cx="6076950" cy="952501"/>
        </a:xfrm>
        <a:prstGeom prst="rect">
          <a:avLst/>
        </a:prstGeom>
        <a:noFill/>
        <a:ln w="9525">
          <a:noFill/>
          <a:miter lim="800000"/>
          <a:headEnd/>
          <a:tailEnd/>
        </a:ln>
      </xdr:spPr>
    </xdr:pic>
    <xdr:clientData/>
  </xdr:twoCellAnchor>
  <xdr:twoCellAnchor editAs="oneCell">
    <xdr:from>
      <xdr:col>0</xdr:col>
      <xdr:colOff>0</xdr:colOff>
      <xdr:row>55</xdr:row>
      <xdr:rowOff>238125</xdr:rowOff>
    </xdr:from>
    <xdr:to>
      <xdr:col>6</xdr:col>
      <xdr:colOff>1104900</xdr:colOff>
      <xdr:row>58</xdr:row>
      <xdr:rowOff>161925</xdr:rowOff>
    </xdr:to>
    <xdr:pic>
      <xdr:nvPicPr>
        <xdr:cNvPr id="3" name="Imagen 2">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2"/>
        <a:srcRect l="25849" t="78376" r="26003" b="16076"/>
        <a:stretch/>
      </xdr:blipFill>
      <xdr:spPr bwMode="auto">
        <a:xfrm>
          <a:off x="0" y="10477500"/>
          <a:ext cx="7515225" cy="6286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0</xdr:colOff>
      <xdr:row>225</xdr:row>
      <xdr:rowOff>161925</xdr:rowOff>
    </xdr:from>
    <xdr:to>
      <xdr:col>6</xdr:col>
      <xdr:colOff>1066800</xdr:colOff>
      <xdr:row>229</xdr:row>
      <xdr:rowOff>28575</xdr:rowOff>
    </xdr:to>
    <xdr:pic>
      <xdr:nvPicPr>
        <xdr:cNvPr id="4" name="Imagen 3">
          <a:extLst>
            <a:ext uri="{FF2B5EF4-FFF2-40B4-BE49-F238E27FC236}">
              <a16:creationId xmlns:a16="http://schemas.microsoft.com/office/drawing/2014/main" id="{00000000-0008-0000-0000-000004000000}"/>
            </a:ext>
          </a:extLst>
        </xdr:cNvPr>
        <xdr:cNvPicPr/>
      </xdr:nvPicPr>
      <xdr:blipFill rotWithShape="1">
        <a:blip xmlns:r="http://schemas.openxmlformats.org/officeDocument/2006/relationships" r:embed="rId2"/>
        <a:srcRect l="25849" t="78376" r="26003" b="16076"/>
        <a:stretch/>
      </xdr:blipFill>
      <xdr:spPr bwMode="auto">
        <a:xfrm>
          <a:off x="0" y="55702200"/>
          <a:ext cx="7477125" cy="5524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203835</xdr:colOff>
      <xdr:row>67</xdr:row>
      <xdr:rowOff>99060</xdr:rowOff>
    </xdr:from>
    <xdr:to>
      <xdr:col>6</xdr:col>
      <xdr:colOff>451485</xdr:colOff>
      <xdr:row>68</xdr:row>
      <xdr:rowOff>668656</xdr:rowOff>
    </xdr:to>
    <xdr:pic>
      <xdr:nvPicPr>
        <xdr:cNvPr id="5" name="Imagen 4">
          <a:extLst>
            <a:ext uri="{FF2B5EF4-FFF2-40B4-BE49-F238E27FC236}">
              <a16:creationId xmlns:a16="http://schemas.microsoft.com/office/drawing/2014/main" id="{00000000-0008-0000-0000-000005000000}"/>
            </a:ext>
          </a:extLst>
        </xdr:cNvPr>
        <xdr:cNvPicPr/>
      </xdr:nvPicPr>
      <xdr:blipFill rotWithShape="1">
        <a:blip xmlns:r="http://schemas.openxmlformats.org/officeDocument/2006/relationships" r:embed="rId1"/>
        <a:srcRect b="6796"/>
        <a:stretch/>
      </xdr:blipFill>
      <xdr:spPr bwMode="auto">
        <a:xfrm>
          <a:off x="798195" y="11308080"/>
          <a:ext cx="6244590" cy="95059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N231"/>
  <sheetViews>
    <sheetView tabSelected="1" zoomScaleNormal="100" workbookViewId="0">
      <pane xSplit="5" ySplit="11" topLeftCell="F132" activePane="bottomRight" state="frozen"/>
      <selection pane="topRight" activeCell="F1" sqref="F1"/>
      <selection pane="bottomLeft" activeCell="A10" sqref="A10"/>
      <selection pane="bottomRight" activeCell="H139" sqref="H139"/>
    </sheetView>
  </sheetViews>
  <sheetFormatPr baseColWidth="10" defaultColWidth="11.42578125" defaultRowHeight="14.25" x14ac:dyDescent="0.2"/>
  <cols>
    <col min="1" max="2" width="2.5703125" style="2" bestFit="1" customWidth="1"/>
    <col min="3" max="4" width="3.5703125" style="2" bestFit="1" customWidth="1"/>
    <col min="5" max="5" width="2" style="2" bestFit="1" customWidth="1"/>
    <col min="6" max="6" width="81.85546875" style="2" customWidth="1"/>
    <col min="7" max="7" width="17" style="52" customWidth="1"/>
    <col min="8" max="8" width="11.42578125" style="2"/>
    <col min="9" max="9" width="16.85546875" style="2" bestFit="1" customWidth="1"/>
    <col min="10" max="12" width="11.42578125" style="2"/>
    <col min="13" max="13" width="23.28515625" style="2" bestFit="1" customWidth="1"/>
    <col min="14" max="14" width="21.7109375" style="2" bestFit="1" customWidth="1"/>
    <col min="15" max="16384" width="11.42578125" style="2"/>
  </cols>
  <sheetData>
    <row r="4" spans="1:7" ht="21.75" customHeight="1" x14ac:dyDescent="0.2"/>
    <row r="9" spans="1:7" ht="26.25" x14ac:dyDescent="0.4">
      <c r="A9" s="65" t="s">
        <v>157</v>
      </c>
      <c r="B9" s="65"/>
      <c r="C9" s="65"/>
      <c r="D9" s="65"/>
      <c r="E9" s="65"/>
      <c r="F9" s="65"/>
      <c r="G9" s="65"/>
    </row>
    <row r="10" spans="1:7" ht="15" thickBot="1" x14ac:dyDescent="0.25"/>
    <row r="11" spans="1:7" s="3" customFormat="1" ht="13.5" thickBot="1" x14ac:dyDescent="0.25">
      <c r="A11" s="67" t="s">
        <v>0</v>
      </c>
      <c r="B11" s="68"/>
      <c r="C11" s="68"/>
      <c r="D11" s="68"/>
      <c r="E11" s="68"/>
      <c r="F11" s="61" t="s">
        <v>1</v>
      </c>
      <c r="G11" s="53">
        <v>2025</v>
      </c>
    </row>
    <row r="12" spans="1:7" x14ac:dyDescent="0.2">
      <c r="A12" s="4"/>
      <c r="B12" s="5"/>
      <c r="C12" s="5"/>
      <c r="D12" s="5"/>
      <c r="E12" s="5"/>
      <c r="F12" s="4"/>
      <c r="G12" s="54"/>
    </row>
    <row r="13" spans="1:7" ht="15" x14ac:dyDescent="0.25">
      <c r="A13" s="6" t="s">
        <v>2</v>
      </c>
      <c r="B13" s="62"/>
      <c r="C13" s="62"/>
      <c r="D13" s="62"/>
      <c r="E13" s="62"/>
      <c r="F13" s="29" t="s">
        <v>3</v>
      </c>
      <c r="G13" s="55"/>
    </row>
    <row r="14" spans="1:7" ht="15" x14ac:dyDescent="0.25">
      <c r="A14" s="6" t="s">
        <v>2</v>
      </c>
      <c r="B14" s="62" t="s">
        <v>4</v>
      </c>
      <c r="C14" s="62"/>
      <c r="D14" s="62"/>
      <c r="E14" s="62"/>
      <c r="F14" s="29" t="s">
        <v>5</v>
      </c>
      <c r="G14" s="55"/>
    </row>
    <row r="15" spans="1:7" ht="15" x14ac:dyDescent="0.25">
      <c r="A15" s="6" t="s">
        <v>2</v>
      </c>
      <c r="B15" s="62" t="s">
        <v>4</v>
      </c>
      <c r="C15" s="62" t="s">
        <v>6</v>
      </c>
      <c r="D15" s="62"/>
      <c r="E15" s="62"/>
      <c r="F15" s="29" t="s">
        <v>7</v>
      </c>
      <c r="G15" s="56">
        <f t="shared" ref="G15" si="0">+G16+G17+G17+G18</f>
        <v>244656</v>
      </c>
    </row>
    <row r="16" spans="1:7" ht="15" customHeight="1" x14ac:dyDescent="0.2">
      <c r="A16" s="6" t="s">
        <v>2</v>
      </c>
      <c r="B16" s="62" t="s">
        <v>4</v>
      </c>
      <c r="C16" s="62" t="s">
        <v>6</v>
      </c>
      <c r="D16" s="63" t="s">
        <v>8</v>
      </c>
      <c r="E16" s="63">
        <v>1</v>
      </c>
      <c r="F16" s="6" t="s">
        <v>9</v>
      </c>
      <c r="G16" s="55">
        <v>243656</v>
      </c>
    </row>
    <row r="17" spans="1:9" ht="15" customHeight="1" x14ac:dyDescent="0.2">
      <c r="A17" s="6" t="s">
        <v>2</v>
      </c>
      <c r="B17" s="62" t="s">
        <v>4</v>
      </c>
      <c r="C17" s="62" t="s">
        <v>6</v>
      </c>
      <c r="D17" s="63" t="s">
        <v>53</v>
      </c>
      <c r="E17" s="62"/>
      <c r="F17" s="6" t="s">
        <v>111</v>
      </c>
      <c r="G17" s="55">
        <v>0</v>
      </c>
    </row>
    <row r="18" spans="1:9" ht="15" customHeight="1" x14ac:dyDescent="0.2">
      <c r="A18" s="6">
        <v>1</v>
      </c>
      <c r="B18" s="62">
        <v>9</v>
      </c>
      <c r="C18" s="62">
        <v>4</v>
      </c>
      <c r="D18" s="63">
        <v>99</v>
      </c>
      <c r="E18" s="62"/>
      <c r="F18" s="6" t="s">
        <v>112</v>
      </c>
      <c r="G18" s="55">
        <v>1000</v>
      </c>
    </row>
    <row r="19" spans="1:9" x14ac:dyDescent="0.2">
      <c r="A19" s="6"/>
      <c r="B19" s="62"/>
      <c r="C19" s="62"/>
      <c r="D19" s="62"/>
      <c r="E19" s="62"/>
      <c r="F19" s="6"/>
      <c r="G19" s="55"/>
    </row>
    <row r="20" spans="1:9" ht="15" x14ac:dyDescent="0.25">
      <c r="A20" s="6" t="s">
        <v>10</v>
      </c>
      <c r="B20" s="62"/>
      <c r="C20" s="62"/>
      <c r="D20" s="62"/>
      <c r="E20" s="62"/>
      <c r="F20" s="29" t="s">
        <v>11</v>
      </c>
      <c r="G20" s="55"/>
    </row>
    <row r="21" spans="1:9" ht="15" x14ac:dyDescent="0.25">
      <c r="A21" s="6" t="s">
        <v>10</v>
      </c>
      <c r="B21" s="62" t="s">
        <v>12</v>
      </c>
      <c r="C21" s="62"/>
      <c r="D21" s="62"/>
      <c r="E21" s="62"/>
      <c r="F21" s="29" t="s">
        <v>11</v>
      </c>
      <c r="G21" s="55"/>
    </row>
    <row r="22" spans="1:9" ht="15" x14ac:dyDescent="0.25">
      <c r="A22" s="6" t="s">
        <v>10</v>
      </c>
      <c r="B22" s="62" t="s">
        <v>12</v>
      </c>
      <c r="C22" s="62" t="s">
        <v>6</v>
      </c>
      <c r="D22" s="62"/>
      <c r="E22" s="62"/>
      <c r="F22" s="29" t="s">
        <v>13</v>
      </c>
      <c r="G22" s="56">
        <f t="shared" ref="G22" si="1">+G23</f>
        <v>142874.69</v>
      </c>
    </row>
    <row r="23" spans="1:9" x14ac:dyDescent="0.2">
      <c r="A23" s="6" t="s">
        <v>10</v>
      </c>
      <c r="B23" s="62" t="s">
        <v>12</v>
      </c>
      <c r="C23" s="62" t="s">
        <v>6</v>
      </c>
      <c r="D23" s="63" t="s">
        <v>14</v>
      </c>
      <c r="E23" s="63"/>
      <c r="F23" s="6" t="s">
        <v>15</v>
      </c>
      <c r="G23" s="55">
        <v>142874.69</v>
      </c>
      <c r="I23" s="37"/>
    </row>
    <row r="24" spans="1:9" x14ac:dyDescent="0.2">
      <c r="A24" s="6"/>
      <c r="B24" s="62"/>
      <c r="C24" s="62"/>
      <c r="D24" s="63"/>
      <c r="E24" s="63"/>
      <c r="F24" s="6"/>
      <c r="G24" s="55"/>
    </row>
    <row r="25" spans="1:9" ht="15" x14ac:dyDescent="0.25">
      <c r="A25" s="6" t="s">
        <v>10</v>
      </c>
      <c r="B25" s="62" t="s">
        <v>4</v>
      </c>
      <c r="C25" s="62"/>
      <c r="D25" s="62"/>
      <c r="E25" s="62"/>
      <c r="F25" s="29" t="s">
        <v>16</v>
      </c>
      <c r="G25" s="55"/>
    </row>
    <row r="26" spans="1:9" x14ac:dyDescent="0.2">
      <c r="A26" s="6" t="s">
        <v>10</v>
      </c>
      <c r="B26" s="62" t="s">
        <v>4</v>
      </c>
      <c r="C26" s="62" t="s">
        <v>6</v>
      </c>
      <c r="D26" s="62" t="s">
        <v>6</v>
      </c>
      <c r="E26" s="62"/>
      <c r="F26" s="6" t="s">
        <v>17</v>
      </c>
      <c r="G26" s="55"/>
    </row>
    <row r="27" spans="1:9" x14ac:dyDescent="0.2">
      <c r="A27" s="6" t="s">
        <v>10</v>
      </c>
      <c r="B27" s="62" t="s">
        <v>4</v>
      </c>
      <c r="C27" s="62" t="s">
        <v>6</v>
      </c>
      <c r="D27" s="63" t="s">
        <v>18</v>
      </c>
      <c r="E27" s="63"/>
      <c r="F27" s="30"/>
      <c r="G27" s="55"/>
    </row>
    <row r="28" spans="1:9" x14ac:dyDescent="0.2">
      <c r="A28" s="6"/>
      <c r="B28" s="62"/>
      <c r="C28" s="62"/>
      <c r="D28" s="62"/>
      <c r="E28" s="62"/>
      <c r="F28" s="6"/>
      <c r="G28" s="55"/>
    </row>
    <row r="29" spans="1:9" ht="15.75" thickBot="1" x14ac:dyDescent="0.3">
      <c r="A29" s="9"/>
      <c r="B29" s="10"/>
      <c r="C29" s="10"/>
      <c r="D29" s="10"/>
      <c r="E29" s="10"/>
      <c r="F29" s="31" t="s">
        <v>19</v>
      </c>
      <c r="G29" s="27">
        <f>+G15+G22</f>
        <v>387530.69</v>
      </c>
    </row>
    <row r="34" spans="1:7" s="11" customFormat="1" ht="12.75" customHeight="1" x14ac:dyDescent="0.2">
      <c r="A34" s="66" t="s">
        <v>160</v>
      </c>
      <c r="B34" s="66"/>
      <c r="C34" s="66"/>
      <c r="D34" s="66"/>
      <c r="E34" s="66"/>
      <c r="F34" s="66"/>
      <c r="G34" s="66"/>
    </row>
    <row r="35" spans="1:7" s="11" customFormat="1" ht="21" customHeight="1" x14ac:dyDescent="0.2">
      <c r="A35" s="66"/>
      <c r="B35" s="66"/>
      <c r="C35" s="66"/>
      <c r="D35" s="66"/>
      <c r="E35" s="66"/>
      <c r="F35" s="66"/>
      <c r="G35" s="66"/>
    </row>
    <row r="43" spans="1:7" x14ac:dyDescent="0.2">
      <c r="A43" s="12" t="s">
        <v>151</v>
      </c>
      <c r="B43" s="12"/>
      <c r="C43" s="13"/>
      <c r="D43" s="13"/>
      <c r="E43" s="13"/>
      <c r="F43" s="13"/>
    </row>
    <row r="44" spans="1:7" ht="14.25" customHeight="1" x14ac:dyDescent="0.2">
      <c r="A44" s="15" t="s">
        <v>153</v>
      </c>
      <c r="B44" s="13"/>
      <c r="C44" s="13"/>
      <c r="D44" s="13"/>
      <c r="E44" s="13"/>
      <c r="F44" s="13"/>
    </row>
    <row r="45" spans="1:7" ht="13.5" customHeight="1" x14ac:dyDescent="0.25">
      <c r="A45" s="14" t="s">
        <v>152</v>
      </c>
      <c r="B45" s="15"/>
      <c r="C45" s="13"/>
      <c r="D45" s="13"/>
      <c r="E45" s="13"/>
      <c r="F45" s="13"/>
    </row>
    <row r="53" spans="1:3" x14ac:dyDescent="0.2">
      <c r="A53" s="13" t="s">
        <v>20</v>
      </c>
      <c r="B53" s="13"/>
      <c r="C53" s="13"/>
    </row>
    <row r="54" spans="1:3" ht="13.5" customHeight="1" x14ac:dyDescent="0.25">
      <c r="A54" s="14" t="s">
        <v>135</v>
      </c>
      <c r="B54" s="14"/>
      <c r="C54" s="13"/>
    </row>
    <row r="55" spans="1:3" ht="13.5" customHeight="1" x14ac:dyDescent="0.25">
      <c r="A55" s="14" t="s">
        <v>140</v>
      </c>
      <c r="B55" s="14"/>
      <c r="C55" s="13"/>
    </row>
    <row r="56" spans="1:3" ht="27" customHeight="1" x14ac:dyDescent="0.2"/>
    <row r="68" spans="1:14" ht="30" customHeight="1" x14ac:dyDescent="0.2"/>
    <row r="69" spans="1:14" ht="54" customHeight="1" x14ac:dyDescent="0.2"/>
    <row r="70" spans="1:14" ht="35.450000000000003" customHeight="1" x14ac:dyDescent="0.4">
      <c r="A70" s="65" t="s">
        <v>157</v>
      </c>
      <c r="B70" s="65"/>
      <c r="C70" s="65"/>
      <c r="D70" s="65"/>
      <c r="E70" s="65"/>
      <c r="F70" s="65"/>
      <c r="G70" s="65"/>
    </row>
    <row r="71" spans="1:14" ht="30" customHeight="1" thickBot="1" x14ac:dyDescent="0.25"/>
    <row r="72" spans="1:14" s="3" customFormat="1" ht="13.5" thickBot="1" x14ac:dyDescent="0.25">
      <c r="A72" s="67" t="s">
        <v>0</v>
      </c>
      <c r="B72" s="68"/>
      <c r="C72" s="68"/>
      <c r="D72" s="68"/>
      <c r="E72" s="69"/>
      <c r="F72" s="36" t="s">
        <v>1</v>
      </c>
      <c r="G72" s="53">
        <v>2025</v>
      </c>
    </row>
    <row r="73" spans="1:14" x14ac:dyDescent="0.2">
      <c r="A73" s="4"/>
      <c r="B73" s="5"/>
      <c r="C73" s="5"/>
      <c r="D73" s="5"/>
      <c r="E73" s="32"/>
      <c r="F73" s="5"/>
      <c r="G73" s="57"/>
    </row>
    <row r="74" spans="1:14" s="17" customFormat="1" ht="15" x14ac:dyDescent="0.25">
      <c r="A74" s="16" t="s">
        <v>21</v>
      </c>
      <c r="E74" s="33"/>
      <c r="F74" s="42" t="s">
        <v>22</v>
      </c>
      <c r="G74" s="50">
        <f>+G75+G101+G148+G158</f>
        <v>188432.63280000002</v>
      </c>
    </row>
    <row r="75" spans="1:14" ht="15" x14ac:dyDescent="0.25">
      <c r="A75" s="6" t="s">
        <v>21</v>
      </c>
      <c r="B75" s="2" t="s">
        <v>2</v>
      </c>
      <c r="E75" s="34"/>
      <c r="F75" s="41" t="s">
        <v>23</v>
      </c>
      <c r="G75" s="38">
        <f>+G76+G84+G88+G92+G97</f>
        <v>84683.392800000001</v>
      </c>
    </row>
    <row r="76" spans="1:14" ht="15" x14ac:dyDescent="0.25">
      <c r="A76" s="6" t="s">
        <v>21</v>
      </c>
      <c r="B76" s="2" t="s">
        <v>2</v>
      </c>
      <c r="C76" s="2" t="s">
        <v>6</v>
      </c>
      <c r="E76" s="34"/>
      <c r="F76" s="41" t="s">
        <v>24</v>
      </c>
      <c r="G76" s="38">
        <f>+G77+G82</f>
        <v>32376</v>
      </c>
    </row>
    <row r="77" spans="1:14" ht="15" x14ac:dyDescent="0.25">
      <c r="A77" s="6" t="s">
        <v>21</v>
      </c>
      <c r="B77" s="2" t="s">
        <v>2</v>
      </c>
      <c r="C77" s="2" t="s">
        <v>6</v>
      </c>
      <c r="D77" s="7" t="s">
        <v>71</v>
      </c>
      <c r="E77" s="47"/>
      <c r="F77" s="2" t="s">
        <v>126</v>
      </c>
      <c r="G77" s="40">
        <f>SUM(G78:G81)</f>
        <v>25356</v>
      </c>
      <c r="I77" s="18" t="s">
        <v>25</v>
      </c>
      <c r="J77" s="18" t="s">
        <v>26</v>
      </c>
      <c r="K77" s="18" t="s">
        <v>27</v>
      </c>
      <c r="L77" s="18" t="s">
        <v>28</v>
      </c>
      <c r="M77" s="18" t="s">
        <v>29</v>
      </c>
      <c r="N77" s="18" t="s">
        <v>30</v>
      </c>
    </row>
    <row r="78" spans="1:14" ht="15" x14ac:dyDescent="0.25">
      <c r="A78" s="6" t="s">
        <v>21</v>
      </c>
      <c r="B78" s="2" t="s">
        <v>2</v>
      </c>
      <c r="C78" s="2" t="s">
        <v>6</v>
      </c>
      <c r="D78" s="7" t="s">
        <v>71</v>
      </c>
      <c r="E78" s="48">
        <v>1</v>
      </c>
      <c r="F78" s="2" t="s">
        <v>129</v>
      </c>
      <c r="G78" s="40">
        <v>0</v>
      </c>
      <c r="I78" s="19">
        <v>2368</v>
      </c>
      <c r="J78" s="19">
        <f>2597</f>
        <v>2597</v>
      </c>
      <c r="K78" s="19">
        <f>+J78-I78</f>
        <v>229</v>
      </c>
      <c r="L78" s="20" t="s">
        <v>121</v>
      </c>
      <c r="M78" s="21" t="s">
        <v>155</v>
      </c>
      <c r="N78" s="22">
        <v>40878</v>
      </c>
    </row>
    <row r="79" spans="1:14" ht="15" x14ac:dyDescent="0.25">
      <c r="A79" s="6" t="s">
        <v>21</v>
      </c>
      <c r="B79" s="2" t="s">
        <v>2</v>
      </c>
      <c r="C79" s="2" t="s">
        <v>6</v>
      </c>
      <c r="D79" s="7" t="s">
        <v>71</v>
      </c>
      <c r="E79" s="48">
        <v>2</v>
      </c>
      <c r="F79" s="2" t="s">
        <v>130</v>
      </c>
      <c r="G79" s="40">
        <f>1212*12</f>
        <v>14544</v>
      </c>
      <c r="I79" s="19">
        <v>817</v>
      </c>
      <c r="J79" s="19">
        <v>1212</v>
      </c>
      <c r="K79" s="19">
        <f t="shared" ref="K79" si="2">+J79-I79</f>
        <v>395</v>
      </c>
      <c r="L79" s="20" t="s">
        <v>122</v>
      </c>
      <c r="M79" s="21" t="s">
        <v>156</v>
      </c>
      <c r="N79" s="22">
        <v>42380</v>
      </c>
    </row>
    <row r="80" spans="1:14" ht="15" x14ac:dyDescent="0.25">
      <c r="A80" s="6" t="s">
        <v>21</v>
      </c>
      <c r="B80" s="2" t="s">
        <v>2</v>
      </c>
      <c r="C80" s="2" t="s">
        <v>6</v>
      </c>
      <c r="D80" s="7" t="s">
        <v>71</v>
      </c>
      <c r="E80" s="48">
        <v>4</v>
      </c>
      <c r="F80" s="2" t="s">
        <v>113</v>
      </c>
      <c r="G80" s="40">
        <v>0</v>
      </c>
      <c r="I80" s="19">
        <v>585</v>
      </c>
      <c r="J80" s="19">
        <v>675</v>
      </c>
      <c r="K80" s="19">
        <f>+J80-I80</f>
        <v>90</v>
      </c>
      <c r="L80" s="20" t="s">
        <v>124</v>
      </c>
      <c r="M80" s="21" t="s">
        <v>31</v>
      </c>
      <c r="N80" s="22">
        <v>42563</v>
      </c>
    </row>
    <row r="81" spans="1:14" ht="15" x14ac:dyDescent="0.25">
      <c r="A81" s="6" t="s">
        <v>21</v>
      </c>
      <c r="B81" s="2" t="s">
        <v>2</v>
      </c>
      <c r="C81" s="2" t="s">
        <v>6</v>
      </c>
      <c r="D81" s="7" t="s">
        <v>71</v>
      </c>
      <c r="E81" s="48">
        <v>5</v>
      </c>
      <c r="F81" s="2" t="s">
        <v>154</v>
      </c>
      <c r="G81" s="40">
        <f>901*12</f>
        <v>10812</v>
      </c>
      <c r="I81" s="19">
        <v>553</v>
      </c>
      <c r="J81" s="19">
        <v>585</v>
      </c>
      <c r="K81" s="19">
        <f>+J81-I81</f>
        <v>32</v>
      </c>
      <c r="L81" s="20" t="s">
        <v>123</v>
      </c>
      <c r="M81" s="21" t="s">
        <v>33</v>
      </c>
      <c r="N81" s="26">
        <v>43774</v>
      </c>
    </row>
    <row r="82" spans="1:14" ht="15" x14ac:dyDescent="0.25">
      <c r="A82" s="6">
        <v>5</v>
      </c>
      <c r="B82" s="2">
        <v>1</v>
      </c>
      <c r="C82" s="7">
        <v>1</v>
      </c>
      <c r="D82" s="7" t="s">
        <v>32</v>
      </c>
      <c r="E82" s="34"/>
      <c r="F82" s="2" t="s">
        <v>114</v>
      </c>
      <c r="G82" s="40">
        <f>585*12</f>
        <v>7020</v>
      </c>
      <c r="I82" s="19"/>
      <c r="J82" s="19"/>
      <c r="K82" s="19"/>
      <c r="L82" s="20"/>
      <c r="M82" s="21"/>
      <c r="N82" s="26"/>
    </row>
    <row r="83" spans="1:14" ht="15" x14ac:dyDescent="0.25">
      <c r="A83" s="6"/>
      <c r="D83" s="7"/>
      <c r="E83" s="48"/>
      <c r="G83" s="58"/>
      <c r="I83" s="19">
        <v>0</v>
      </c>
      <c r="J83" s="19">
        <v>986</v>
      </c>
      <c r="K83" s="19">
        <f>+J83-I83</f>
        <v>986</v>
      </c>
      <c r="L83" s="20"/>
      <c r="M83" s="21" t="s">
        <v>149</v>
      </c>
      <c r="N83" s="26"/>
    </row>
    <row r="84" spans="1:14" ht="15" x14ac:dyDescent="0.25">
      <c r="A84" s="6" t="s">
        <v>21</v>
      </c>
      <c r="B84" s="2" t="s">
        <v>2</v>
      </c>
      <c r="C84" s="2" t="s">
        <v>34</v>
      </c>
      <c r="E84" s="34"/>
      <c r="F84" s="41" t="s">
        <v>35</v>
      </c>
      <c r="G84" s="38">
        <f>SUM(G85:G86)</f>
        <v>4188</v>
      </c>
      <c r="I84" s="19"/>
      <c r="J84" s="19">
        <v>901</v>
      </c>
      <c r="K84" s="23"/>
      <c r="L84" s="23"/>
      <c r="M84" s="21" t="s">
        <v>150</v>
      </c>
      <c r="N84" s="21"/>
    </row>
    <row r="85" spans="1:14" x14ac:dyDescent="0.2">
      <c r="A85" s="6" t="s">
        <v>21</v>
      </c>
      <c r="B85" s="2" t="s">
        <v>2</v>
      </c>
      <c r="C85" s="2" t="s">
        <v>34</v>
      </c>
      <c r="D85" s="7" t="s">
        <v>36</v>
      </c>
      <c r="E85" s="47"/>
      <c r="F85" s="2" t="s">
        <v>37</v>
      </c>
      <c r="G85" s="58">
        <f>+J79+J81+J84</f>
        <v>2698</v>
      </c>
    </row>
    <row r="86" spans="1:14" x14ac:dyDescent="0.2">
      <c r="A86" s="6" t="s">
        <v>21</v>
      </c>
      <c r="B86" s="2" t="s">
        <v>2</v>
      </c>
      <c r="C86" s="2" t="s">
        <v>34</v>
      </c>
      <c r="D86" s="7" t="s">
        <v>8</v>
      </c>
      <c r="E86" s="48"/>
      <c r="F86" s="2" t="s">
        <v>38</v>
      </c>
      <c r="G86" s="58">
        <f>480*3+50</f>
        <v>1490</v>
      </c>
    </row>
    <row r="87" spans="1:14" x14ac:dyDescent="0.2">
      <c r="A87" s="6"/>
      <c r="D87" s="7"/>
      <c r="E87" s="48"/>
      <c r="G87" s="58"/>
    </row>
    <row r="88" spans="1:14" ht="15" x14ac:dyDescent="0.25">
      <c r="A88" s="6" t="s">
        <v>21</v>
      </c>
      <c r="B88" s="2" t="s">
        <v>2</v>
      </c>
      <c r="C88" s="2">
        <v>5</v>
      </c>
      <c r="E88" s="34"/>
      <c r="F88" s="41" t="s">
        <v>115</v>
      </c>
      <c r="G88" s="38">
        <f>SUM(G89:G91)</f>
        <v>39677</v>
      </c>
    </row>
    <row r="89" spans="1:14" x14ac:dyDescent="0.2">
      <c r="A89" s="6" t="s">
        <v>21</v>
      </c>
      <c r="B89" s="2" t="s">
        <v>2</v>
      </c>
      <c r="C89" s="2">
        <v>5</v>
      </c>
      <c r="D89" s="7">
        <v>7</v>
      </c>
      <c r="E89" s="47"/>
      <c r="F89" s="2" t="s">
        <v>145</v>
      </c>
      <c r="G89" s="58">
        <f>2597*12+986*6</f>
        <v>37080</v>
      </c>
    </row>
    <row r="90" spans="1:14" x14ac:dyDescent="0.2">
      <c r="A90" s="6" t="s">
        <v>21</v>
      </c>
      <c r="B90" s="2" t="s">
        <v>2</v>
      </c>
      <c r="C90" s="2">
        <v>5</v>
      </c>
      <c r="D90" s="7">
        <v>12</v>
      </c>
      <c r="E90" s="47"/>
      <c r="F90" s="2" t="s">
        <v>116</v>
      </c>
      <c r="G90" s="58">
        <f>+J78</f>
        <v>2597</v>
      </c>
    </row>
    <row r="91" spans="1:14" x14ac:dyDescent="0.2">
      <c r="A91" s="6"/>
      <c r="D91" s="7"/>
      <c r="E91" s="48"/>
      <c r="G91" s="58"/>
    </row>
    <row r="92" spans="1:14" ht="15" x14ac:dyDescent="0.25">
      <c r="A92" s="6" t="s">
        <v>21</v>
      </c>
      <c r="B92" s="2" t="s">
        <v>2</v>
      </c>
      <c r="C92" s="2" t="s">
        <v>32</v>
      </c>
      <c r="D92" s="7"/>
      <c r="E92" s="48"/>
      <c r="F92" s="41" t="s">
        <v>39</v>
      </c>
      <c r="G92" s="38">
        <f>SUM(G93:G95)</f>
        <v>6979.8927999999996</v>
      </c>
    </row>
    <row r="93" spans="1:14" x14ac:dyDescent="0.2">
      <c r="A93" s="6" t="s">
        <v>21</v>
      </c>
      <c r="B93" s="2" t="s">
        <v>2</v>
      </c>
      <c r="C93" s="2" t="s">
        <v>32</v>
      </c>
      <c r="D93" s="7" t="s">
        <v>14</v>
      </c>
      <c r="E93" s="48"/>
      <c r="F93" s="2" t="s">
        <v>40</v>
      </c>
      <c r="G93" s="40">
        <f>+((+J79+J84)*11.95%*12)+200</f>
        <v>3230.0419999999999</v>
      </c>
    </row>
    <row r="94" spans="1:14" x14ac:dyDescent="0.2">
      <c r="A94" s="6" t="s">
        <v>21</v>
      </c>
      <c r="B94" s="2" t="s">
        <v>2</v>
      </c>
      <c r="C94" s="2" t="s">
        <v>32</v>
      </c>
      <c r="D94" s="7" t="s">
        <v>14</v>
      </c>
      <c r="E94" s="48"/>
      <c r="F94" s="2" t="s">
        <v>42</v>
      </c>
      <c r="G94" s="40">
        <f>+J81*12.15%*12+100</f>
        <v>952.93000000000006</v>
      </c>
    </row>
    <row r="95" spans="1:14" x14ac:dyDescent="0.2">
      <c r="A95" s="6" t="s">
        <v>21</v>
      </c>
      <c r="B95" s="2" t="s">
        <v>2</v>
      </c>
      <c r="C95" s="2" t="s">
        <v>32</v>
      </c>
      <c r="D95" s="7" t="s">
        <v>41</v>
      </c>
      <c r="E95" s="34"/>
      <c r="F95" s="2" t="s">
        <v>43</v>
      </c>
      <c r="G95" s="40">
        <f>+(+J79+J84+J81)*8.33%*12+100</f>
        <v>2796.9207999999999</v>
      </c>
    </row>
    <row r="96" spans="1:14" x14ac:dyDescent="0.2">
      <c r="A96" s="6"/>
      <c r="D96" s="7"/>
      <c r="E96" s="34"/>
      <c r="G96" s="58"/>
    </row>
    <row r="97" spans="1:7" s="8" customFormat="1" ht="15" x14ac:dyDescent="0.25">
      <c r="A97" s="6" t="s">
        <v>21</v>
      </c>
      <c r="B97" s="2" t="s">
        <v>2</v>
      </c>
      <c r="C97" s="2" t="s">
        <v>44</v>
      </c>
      <c r="D97" s="7"/>
      <c r="E97" s="48"/>
      <c r="F97" s="41" t="s">
        <v>45</v>
      </c>
      <c r="G97" s="38">
        <f>+G98+G99</f>
        <v>1462.5</v>
      </c>
    </row>
    <row r="98" spans="1:7" s="8" customFormat="1" x14ac:dyDescent="0.2">
      <c r="A98" s="6" t="s">
        <v>21</v>
      </c>
      <c r="B98" s="2" t="s">
        <v>2</v>
      </c>
      <c r="C98" s="2" t="s">
        <v>44</v>
      </c>
      <c r="D98" s="7" t="s">
        <v>18</v>
      </c>
      <c r="E98" s="34"/>
      <c r="F98" s="2" t="s">
        <v>46</v>
      </c>
      <c r="G98" s="40">
        <f>+J81</f>
        <v>585</v>
      </c>
    </row>
    <row r="99" spans="1:7" s="8" customFormat="1" ht="15" thickBot="1" x14ac:dyDescent="0.25">
      <c r="A99" s="9" t="s">
        <v>21</v>
      </c>
      <c r="B99" s="10" t="s">
        <v>2</v>
      </c>
      <c r="C99" s="10" t="s">
        <v>44</v>
      </c>
      <c r="D99" s="7" t="s">
        <v>8</v>
      </c>
      <c r="E99" s="35"/>
      <c r="F99" s="10" t="s">
        <v>139</v>
      </c>
      <c r="G99" s="44">
        <f>+J81*25%*6</f>
        <v>877.5</v>
      </c>
    </row>
    <row r="100" spans="1:7" s="8" customFormat="1" x14ac:dyDescent="0.2">
      <c r="A100" s="4"/>
      <c r="B100" s="5"/>
      <c r="C100" s="5"/>
      <c r="D100" s="24"/>
      <c r="E100" s="32"/>
      <c r="F100" s="5"/>
      <c r="G100" s="57"/>
    </row>
    <row r="101" spans="1:7" s="8" customFormat="1" ht="15" x14ac:dyDescent="0.25">
      <c r="A101" s="6" t="s">
        <v>21</v>
      </c>
      <c r="B101" s="2" t="s">
        <v>10</v>
      </c>
      <c r="C101" s="2"/>
      <c r="D101" s="2"/>
      <c r="E101" s="34"/>
      <c r="F101" s="41" t="s">
        <v>47</v>
      </c>
      <c r="G101" s="38">
        <f>+G102+G108+G115+G121+G126+G131+G135+G139</f>
        <v>97505.8</v>
      </c>
    </row>
    <row r="102" spans="1:7" s="8" customFormat="1" ht="15" x14ac:dyDescent="0.25">
      <c r="A102" s="6" t="s">
        <v>21</v>
      </c>
      <c r="B102" s="2" t="s">
        <v>10</v>
      </c>
      <c r="C102" s="2" t="s">
        <v>6</v>
      </c>
      <c r="D102" s="2"/>
      <c r="E102" s="34"/>
      <c r="F102" s="41" t="s">
        <v>48</v>
      </c>
      <c r="G102" s="38">
        <f>SUM(G103:G106)</f>
        <v>2052</v>
      </c>
    </row>
    <row r="103" spans="1:7" s="8" customFormat="1" x14ac:dyDescent="0.2">
      <c r="A103" s="6" t="s">
        <v>21</v>
      </c>
      <c r="B103" s="2" t="s">
        <v>10</v>
      </c>
      <c r="C103" s="2" t="s">
        <v>6</v>
      </c>
      <c r="D103" s="7" t="s">
        <v>14</v>
      </c>
      <c r="E103" s="34"/>
      <c r="F103" s="2" t="s">
        <v>49</v>
      </c>
      <c r="G103" s="58">
        <f>6*12</f>
        <v>72</v>
      </c>
    </row>
    <row r="104" spans="1:7" s="8" customFormat="1" x14ac:dyDescent="0.2">
      <c r="A104" s="6" t="s">
        <v>21</v>
      </c>
      <c r="B104" s="2" t="s">
        <v>10</v>
      </c>
      <c r="C104" s="2" t="s">
        <v>6</v>
      </c>
      <c r="D104" s="7" t="s">
        <v>8</v>
      </c>
      <c r="E104" s="34"/>
      <c r="F104" s="2" t="s">
        <v>50</v>
      </c>
      <c r="G104" s="58">
        <f>35*12</f>
        <v>420</v>
      </c>
    </row>
    <row r="105" spans="1:7" s="8" customFormat="1" x14ac:dyDescent="0.2">
      <c r="A105" s="6" t="s">
        <v>21</v>
      </c>
      <c r="B105" s="2" t="s">
        <v>10</v>
      </c>
      <c r="C105" s="2" t="s">
        <v>6</v>
      </c>
      <c r="D105" s="7" t="s">
        <v>51</v>
      </c>
      <c r="E105" s="34"/>
      <c r="F105" s="2" t="s">
        <v>52</v>
      </c>
      <c r="G105" s="40">
        <f>(10+10+35+40)*12</f>
        <v>1140</v>
      </c>
    </row>
    <row r="106" spans="1:7" s="8" customFormat="1" x14ac:dyDescent="0.2">
      <c r="A106" s="6" t="s">
        <v>21</v>
      </c>
      <c r="B106" s="2" t="s">
        <v>10</v>
      </c>
      <c r="C106" s="2" t="s">
        <v>6</v>
      </c>
      <c r="D106" s="7" t="s">
        <v>53</v>
      </c>
      <c r="E106" s="34"/>
      <c r="F106" s="2" t="s">
        <v>54</v>
      </c>
      <c r="G106" s="58">
        <f>35*12</f>
        <v>420</v>
      </c>
    </row>
    <row r="107" spans="1:7" s="8" customFormat="1" x14ac:dyDescent="0.2">
      <c r="A107" s="6"/>
      <c r="B107" s="2"/>
      <c r="C107" s="2"/>
      <c r="D107" s="7"/>
      <c r="E107" s="34"/>
      <c r="F107" s="2"/>
      <c r="G107" s="58"/>
    </row>
    <row r="108" spans="1:7" s="8" customFormat="1" ht="15" x14ac:dyDescent="0.25">
      <c r="A108" s="6" t="s">
        <v>21</v>
      </c>
      <c r="B108" s="2" t="s">
        <v>10</v>
      </c>
      <c r="C108" s="2" t="s">
        <v>34</v>
      </c>
      <c r="D108" s="2"/>
      <c r="E108" s="34"/>
      <c r="F108" s="41" t="s">
        <v>55</v>
      </c>
      <c r="G108" s="38">
        <f>SUM(G109:G113)</f>
        <v>7545</v>
      </c>
    </row>
    <row r="109" spans="1:7" s="8" customFormat="1" x14ac:dyDescent="0.2">
      <c r="A109" s="6" t="s">
        <v>21</v>
      </c>
      <c r="B109" s="2" t="s">
        <v>10</v>
      </c>
      <c r="C109" s="2" t="s">
        <v>34</v>
      </c>
      <c r="D109" s="7" t="s">
        <v>36</v>
      </c>
      <c r="E109" s="34"/>
      <c r="F109" s="2" t="s">
        <v>56</v>
      </c>
      <c r="G109" s="40">
        <v>25</v>
      </c>
    </row>
    <row r="110" spans="1:7" s="8" customFormat="1" x14ac:dyDescent="0.2">
      <c r="A110" s="6" t="s">
        <v>21</v>
      </c>
      <c r="B110" s="2" t="s">
        <v>10</v>
      </c>
      <c r="C110" s="2" t="s">
        <v>34</v>
      </c>
      <c r="D110" s="7" t="s">
        <v>8</v>
      </c>
      <c r="E110" s="34"/>
      <c r="F110" s="2" t="s">
        <v>57</v>
      </c>
      <c r="G110" s="40">
        <v>4000</v>
      </c>
    </row>
    <row r="111" spans="1:7" s="8" customFormat="1" x14ac:dyDescent="0.2">
      <c r="A111" s="6" t="s">
        <v>21</v>
      </c>
      <c r="B111" s="2" t="s">
        <v>10</v>
      </c>
      <c r="C111" s="2" t="s">
        <v>34</v>
      </c>
      <c r="D111" s="7" t="s">
        <v>18</v>
      </c>
      <c r="E111" s="34"/>
      <c r="F111" s="2" t="s">
        <v>142</v>
      </c>
      <c r="G111" s="40">
        <v>1000</v>
      </c>
    </row>
    <row r="112" spans="1:7" s="8" customFormat="1" x14ac:dyDescent="0.2">
      <c r="A112" s="6" t="s">
        <v>21</v>
      </c>
      <c r="B112" s="2" t="s">
        <v>10</v>
      </c>
      <c r="C112" s="2" t="s">
        <v>34</v>
      </c>
      <c r="D112" s="7" t="s">
        <v>58</v>
      </c>
      <c r="E112" s="34">
        <v>1</v>
      </c>
      <c r="F112" s="2" t="s">
        <v>59</v>
      </c>
      <c r="G112" s="40">
        <f>60*12</f>
        <v>720</v>
      </c>
    </row>
    <row r="113" spans="1:7" s="8" customFormat="1" x14ac:dyDescent="0.2">
      <c r="A113" s="6" t="s">
        <v>21</v>
      </c>
      <c r="B113" s="2" t="s">
        <v>10</v>
      </c>
      <c r="C113" s="2" t="s">
        <v>34</v>
      </c>
      <c r="D113" s="7">
        <v>55</v>
      </c>
      <c r="E113" s="34"/>
      <c r="F113" s="2" t="s">
        <v>148</v>
      </c>
      <c r="G113" s="40">
        <f>150*12</f>
        <v>1800</v>
      </c>
    </row>
    <row r="114" spans="1:7" s="8" customFormat="1" x14ac:dyDescent="0.2">
      <c r="A114" s="6"/>
      <c r="B114" s="2"/>
      <c r="C114" s="2"/>
      <c r="D114" s="7"/>
      <c r="E114" s="34"/>
      <c r="F114" s="2"/>
      <c r="G114" s="40"/>
    </row>
    <row r="115" spans="1:7" ht="15" x14ac:dyDescent="0.25">
      <c r="A115" s="6" t="s">
        <v>21</v>
      </c>
      <c r="B115" s="2" t="s">
        <v>10</v>
      </c>
      <c r="C115" s="2" t="s">
        <v>61</v>
      </c>
      <c r="E115" s="34"/>
      <c r="F115" s="41" t="s">
        <v>62</v>
      </c>
      <c r="G115" s="38">
        <f t="shared" ref="G115" si="3">SUM(G116:G119)</f>
        <v>44048.800000000003</v>
      </c>
    </row>
    <row r="116" spans="1:7" x14ac:dyDescent="0.2">
      <c r="A116" s="6" t="s">
        <v>21</v>
      </c>
      <c r="B116" s="2" t="s">
        <v>10</v>
      </c>
      <c r="C116" s="2" t="s">
        <v>61</v>
      </c>
      <c r="D116" s="7" t="s">
        <v>14</v>
      </c>
      <c r="E116" s="34"/>
      <c r="F116" s="2" t="s">
        <v>63</v>
      </c>
      <c r="G116" s="40">
        <v>3000</v>
      </c>
    </row>
    <row r="117" spans="1:7" x14ac:dyDescent="0.2">
      <c r="A117" s="6" t="s">
        <v>21</v>
      </c>
      <c r="B117" s="2" t="s">
        <v>10</v>
      </c>
      <c r="C117" s="2" t="s">
        <v>61</v>
      </c>
      <c r="D117" s="7" t="s">
        <v>41</v>
      </c>
      <c r="E117" s="34"/>
      <c r="F117" s="2" t="s">
        <v>64</v>
      </c>
      <c r="G117" s="40">
        <f>1567*8</f>
        <v>12536</v>
      </c>
    </row>
    <row r="118" spans="1:7" x14ac:dyDescent="0.2">
      <c r="A118" s="6" t="s">
        <v>21</v>
      </c>
      <c r="B118" s="2" t="s">
        <v>10</v>
      </c>
      <c r="C118" s="2" t="s">
        <v>61</v>
      </c>
      <c r="D118" s="7" t="s">
        <v>36</v>
      </c>
      <c r="E118" s="34"/>
      <c r="F118" s="2" t="s">
        <v>65</v>
      </c>
      <c r="G118" s="40">
        <v>8000</v>
      </c>
    </row>
    <row r="119" spans="1:7" x14ac:dyDescent="0.2">
      <c r="A119" s="6" t="s">
        <v>21</v>
      </c>
      <c r="B119" s="2" t="s">
        <v>10</v>
      </c>
      <c r="C119" s="2" t="s">
        <v>61</v>
      </c>
      <c r="D119" s="7" t="s">
        <v>8</v>
      </c>
      <c r="E119" s="34"/>
      <c r="F119" s="2" t="s">
        <v>66</v>
      </c>
      <c r="G119" s="40">
        <f>220*2.22*6*7</f>
        <v>20512.8</v>
      </c>
    </row>
    <row r="120" spans="1:7" x14ac:dyDescent="0.2">
      <c r="A120" s="6"/>
      <c r="D120" s="7"/>
      <c r="E120" s="34"/>
      <c r="G120" s="40"/>
    </row>
    <row r="121" spans="1:7" ht="15" x14ac:dyDescent="0.25">
      <c r="A121" s="6" t="s">
        <v>21</v>
      </c>
      <c r="B121" s="2" t="s">
        <v>10</v>
      </c>
      <c r="C121" s="2" t="s">
        <v>67</v>
      </c>
      <c r="E121" s="34"/>
      <c r="F121" s="41" t="s">
        <v>68</v>
      </c>
      <c r="G121" s="38">
        <f t="shared" ref="G121" si="4">+G124+G122+G123</f>
        <v>4400</v>
      </c>
    </row>
    <row r="122" spans="1:7" x14ac:dyDescent="0.2">
      <c r="A122" s="6" t="s">
        <v>21</v>
      </c>
      <c r="B122" s="2" t="s">
        <v>10</v>
      </c>
      <c r="C122" s="2" t="s">
        <v>67</v>
      </c>
      <c r="D122" s="7" t="s">
        <v>41</v>
      </c>
      <c r="E122" s="34"/>
      <c r="F122" s="2" t="s">
        <v>69</v>
      </c>
      <c r="G122" s="40">
        <v>1000</v>
      </c>
    </row>
    <row r="123" spans="1:7" x14ac:dyDescent="0.2">
      <c r="A123" s="6" t="s">
        <v>21</v>
      </c>
      <c r="B123" s="2" t="s">
        <v>10</v>
      </c>
      <c r="C123" s="2" t="s">
        <v>67</v>
      </c>
      <c r="D123" s="7" t="s">
        <v>36</v>
      </c>
      <c r="E123" s="34"/>
      <c r="F123" s="2" t="s">
        <v>70</v>
      </c>
      <c r="G123" s="40">
        <v>1000</v>
      </c>
    </row>
    <row r="124" spans="1:7" x14ac:dyDescent="0.2">
      <c r="A124" s="6" t="s">
        <v>21</v>
      </c>
      <c r="B124" s="2" t="s">
        <v>10</v>
      </c>
      <c r="C124" s="2" t="s">
        <v>67</v>
      </c>
      <c r="D124" s="7" t="s">
        <v>51</v>
      </c>
      <c r="E124" s="34">
        <v>3</v>
      </c>
      <c r="F124" s="2" t="s">
        <v>117</v>
      </c>
      <c r="G124" s="40">
        <f>200*12</f>
        <v>2400</v>
      </c>
    </row>
    <row r="125" spans="1:7" x14ac:dyDescent="0.2">
      <c r="A125" s="6"/>
      <c r="D125" s="7"/>
      <c r="E125" s="34"/>
      <c r="G125" s="40"/>
    </row>
    <row r="126" spans="1:7" ht="15" x14ac:dyDescent="0.25">
      <c r="A126" s="6" t="s">
        <v>21</v>
      </c>
      <c r="B126" s="2" t="s">
        <v>10</v>
      </c>
      <c r="C126" s="2" t="s">
        <v>71</v>
      </c>
      <c r="E126" s="34"/>
      <c r="F126" s="41" t="s">
        <v>72</v>
      </c>
      <c r="G126" s="38">
        <f t="shared" ref="G126" si="5">+G127</f>
        <v>7332</v>
      </c>
    </row>
    <row r="127" spans="1:7" x14ac:dyDescent="0.2">
      <c r="A127" s="6" t="s">
        <v>21</v>
      </c>
      <c r="B127" s="2" t="s">
        <v>10</v>
      </c>
      <c r="C127" s="2" t="s">
        <v>71</v>
      </c>
      <c r="D127" s="7" t="s">
        <v>41</v>
      </c>
      <c r="E127" s="34"/>
      <c r="F127" s="2" t="s">
        <v>141</v>
      </c>
      <c r="G127" s="40">
        <f>611*12</f>
        <v>7332</v>
      </c>
    </row>
    <row r="128" spans="1:7" x14ac:dyDescent="0.2">
      <c r="A128" s="6"/>
      <c r="D128" s="7"/>
      <c r="E128" s="34"/>
      <c r="G128" s="40"/>
    </row>
    <row r="129" spans="1:14" x14ac:dyDescent="0.2">
      <c r="A129" s="6"/>
      <c r="D129" s="7"/>
      <c r="E129" s="34"/>
      <c r="G129" s="40"/>
    </row>
    <row r="130" spans="1:14" x14ac:dyDescent="0.2">
      <c r="A130" s="6"/>
      <c r="D130" s="7"/>
      <c r="E130" s="34"/>
      <c r="G130" s="58"/>
    </row>
    <row r="131" spans="1:14" ht="15" x14ac:dyDescent="0.25">
      <c r="A131" s="6" t="s">
        <v>21</v>
      </c>
      <c r="B131" s="2" t="s">
        <v>10</v>
      </c>
      <c r="C131" s="2" t="s">
        <v>32</v>
      </c>
      <c r="E131" s="34"/>
      <c r="F131" s="41" t="s">
        <v>73</v>
      </c>
      <c r="G131" s="38">
        <f t="shared" ref="G131" si="6">+G132+G133</f>
        <v>19600</v>
      </c>
    </row>
    <row r="132" spans="1:14" x14ac:dyDescent="0.2">
      <c r="A132" s="6" t="s">
        <v>21</v>
      </c>
      <c r="B132" s="2" t="s">
        <v>10</v>
      </c>
      <c r="C132" s="2" t="s">
        <v>32</v>
      </c>
      <c r="D132" s="7" t="s">
        <v>138</v>
      </c>
      <c r="E132" s="34"/>
      <c r="F132" s="2" t="s">
        <v>74</v>
      </c>
      <c r="G132" s="58">
        <v>2000</v>
      </c>
    </row>
    <row r="133" spans="1:14" x14ac:dyDescent="0.2">
      <c r="A133" s="6" t="s">
        <v>21</v>
      </c>
      <c r="B133" s="2" t="s">
        <v>10</v>
      </c>
      <c r="C133" s="2" t="s">
        <v>32</v>
      </c>
      <c r="D133" s="7">
        <v>8</v>
      </c>
      <c r="E133" s="34"/>
      <c r="F133" s="2" t="s">
        <v>143</v>
      </c>
      <c r="G133" s="58">
        <f>2200*8</f>
        <v>17600</v>
      </c>
    </row>
    <row r="134" spans="1:14" x14ac:dyDescent="0.2">
      <c r="A134" s="6"/>
      <c r="D134" s="7"/>
      <c r="E134" s="34"/>
      <c r="G134" s="58"/>
    </row>
    <row r="135" spans="1:14" ht="15" x14ac:dyDescent="0.25">
      <c r="A135" s="6" t="s">
        <v>21</v>
      </c>
      <c r="B135" s="2" t="s">
        <v>10</v>
      </c>
      <c r="C135" s="2" t="s">
        <v>44</v>
      </c>
      <c r="E135" s="34"/>
      <c r="F135" s="41" t="s">
        <v>75</v>
      </c>
      <c r="G135" s="38">
        <f t="shared" ref="G135" si="7">+G136+G137</f>
        <v>2500</v>
      </c>
    </row>
    <row r="136" spans="1:14" x14ac:dyDescent="0.2">
      <c r="A136" s="6" t="s">
        <v>21</v>
      </c>
      <c r="B136" s="2" t="s">
        <v>10</v>
      </c>
      <c r="C136" s="2" t="s">
        <v>44</v>
      </c>
      <c r="D136" s="7" t="s">
        <v>14</v>
      </c>
      <c r="E136" s="34"/>
      <c r="F136" s="2" t="s">
        <v>128</v>
      </c>
      <c r="G136" s="58">
        <v>1000</v>
      </c>
    </row>
    <row r="137" spans="1:14" x14ac:dyDescent="0.2">
      <c r="A137" s="6" t="s">
        <v>21</v>
      </c>
      <c r="B137" s="2" t="s">
        <v>10</v>
      </c>
      <c r="C137" s="2" t="s">
        <v>44</v>
      </c>
      <c r="D137" s="7" t="s">
        <v>8</v>
      </c>
      <c r="E137" s="34"/>
      <c r="F137" s="2" t="s">
        <v>76</v>
      </c>
      <c r="G137" s="58">
        <v>1500</v>
      </c>
    </row>
    <row r="138" spans="1:14" x14ac:dyDescent="0.2">
      <c r="A138" s="6"/>
      <c r="D138" s="7"/>
      <c r="E138" s="34"/>
      <c r="G138" s="58"/>
      <c r="J138" s="2" t="s">
        <v>161</v>
      </c>
      <c r="K138" s="2">
        <v>12</v>
      </c>
      <c r="L138" s="2">
        <v>4</v>
      </c>
      <c r="M138" s="2">
        <v>37</v>
      </c>
      <c r="N138" s="2">
        <f>+M138*16</f>
        <v>592</v>
      </c>
    </row>
    <row r="139" spans="1:14" ht="15" x14ac:dyDescent="0.25">
      <c r="A139" s="6" t="s">
        <v>21</v>
      </c>
      <c r="B139" s="2" t="s">
        <v>10</v>
      </c>
      <c r="C139" s="2" t="s">
        <v>77</v>
      </c>
      <c r="E139" s="34"/>
      <c r="F139" s="41" t="s">
        <v>78</v>
      </c>
      <c r="G139" s="38">
        <f>SUM(G140:G146)</f>
        <v>10028</v>
      </c>
      <c r="J139" s="2" t="s">
        <v>162</v>
      </c>
      <c r="K139" s="2">
        <v>60</v>
      </c>
      <c r="L139" s="2">
        <v>4</v>
      </c>
      <c r="M139" s="2">
        <v>25</v>
      </c>
      <c r="N139" s="2">
        <f>+M139*64</f>
        <v>1600</v>
      </c>
    </row>
    <row r="140" spans="1:14" x14ac:dyDescent="0.2">
      <c r="A140" s="6" t="s">
        <v>21</v>
      </c>
      <c r="B140" s="2" t="s">
        <v>10</v>
      </c>
      <c r="C140" s="2" t="s">
        <v>77</v>
      </c>
      <c r="D140" s="7" t="s">
        <v>14</v>
      </c>
      <c r="E140" s="34"/>
      <c r="F140" s="2" t="s">
        <v>79</v>
      </c>
      <c r="G140" s="58">
        <f>100*12</f>
        <v>1200</v>
      </c>
      <c r="I140" s="2" t="s">
        <v>159</v>
      </c>
      <c r="J140" s="2" t="s">
        <v>163</v>
      </c>
      <c r="L140" s="2">
        <v>10</v>
      </c>
      <c r="M140" s="2">
        <v>25</v>
      </c>
      <c r="N140" s="2">
        <f>+M140*L140</f>
        <v>250</v>
      </c>
    </row>
    <row r="141" spans="1:14" x14ac:dyDescent="0.2">
      <c r="A141" s="6" t="s">
        <v>21</v>
      </c>
      <c r="B141" s="2" t="s">
        <v>10</v>
      </c>
      <c r="C141" s="2" t="s">
        <v>77</v>
      </c>
      <c r="D141" s="7" t="s">
        <v>41</v>
      </c>
      <c r="E141" s="34"/>
      <c r="F141" s="2" t="s">
        <v>80</v>
      </c>
      <c r="G141" s="58">
        <f>+N146</f>
        <v>2998</v>
      </c>
      <c r="J141" s="2" t="s">
        <v>164</v>
      </c>
    </row>
    <row r="142" spans="1:14" x14ac:dyDescent="0.2">
      <c r="A142" s="6" t="s">
        <v>21</v>
      </c>
      <c r="B142" s="2" t="s">
        <v>10</v>
      </c>
      <c r="C142" s="2" t="s">
        <v>77</v>
      </c>
      <c r="D142" s="7" t="s">
        <v>8</v>
      </c>
      <c r="E142" s="34"/>
      <c r="F142" s="2" t="s">
        <v>81</v>
      </c>
      <c r="G142" s="58">
        <v>200</v>
      </c>
    </row>
    <row r="143" spans="1:14" x14ac:dyDescent="0.2">
      <c r="A143" s="6" t="s">
        <v>21</v>
      </c>
      <c r="B143" s="2" t="s">
        <v>10</v>
      </c>
      <c r="C143" s="2" t="s">
        <v>77</v>
      </c>
      <c r="D143" s="7" t="s">
        <v>51</v>
      </c>
      <c r="E143" s="34"/>
      <c r="F143" s="2" t="s">
        <v>82</v>
      </c>
      <c r="G143" s="58">
        <v>230</v>
      </c>
      <c r="L143" s="2">
        <v>16</v>
      </c>
      <c r="M143" s="2">
        <v>44</v>
      </c>
      <c r="N143" s="2">
        <f>+L143*M143</f>
        <v>704</v>
      </c>
    </row>
    <row r="144" spans="1:14" x14ac:dyDescent="0.2">
      <c r="A144" s="6" t="s">
        <v>21</v>
      </c>
      <c r="B144" s="2" t="s">
        <v>10</v>
      </c>
      <c r="C144" s="2" t="s">
        <v>77</v>
      </c>
      <c r="D144" s="7" t="s">
        <v>18</v>
      </c>
      <c r="E144" s="34"/>
      <c r="F144" s="2" t="s">
        <v>83</v>
      </c>
      <c r="G144" s="58">
        <v>1000</v>
      </c>
      <c r="L144" s="2">
        <v>64</v>
      </c>
      <c r="M144" s="2">
        <v>31</v>
      </c>
      <c r="N144" s="2">
        <f t="shared" ref="N144:N145" si="8">+L144*M144</f>
        <v>1984</v>
      </c>
    </row>
    <row r="145" spans="1:14" x14ac:dyDescent="0.2">
      <c r="A145" s="6" t="s">
        <v>21</v>
      </c>
      <c r="B145" s="2" t="s">
        <v>10</v>
      </c>
      <c r="C145" s="2" t="s">
        <v>77</v>
      </c>
      <c r="D145" s="7" t="s">
        <v>133</v>
      </c>
      <c r="E145" s="34"/>
      <c r="F145" s="2" t="s">
        <v>134</v>
      </c>
      <c r="G145" s="58">
        <f>1000+1000</f>
        <v>2000</v>
      </c>
      <c r="L145" s="2">
        <v>10</v>
      </c>
      <c r="M145" s="2">
        <v>31</v>
      </c>
      <c r="N145" s="2">
        <f t="shared" si="8"/>
        <v>310</v>
      </c>
    </row>
    <row r="146" spans="1:14" x14ac:dyDescent="0.2">
      <c r="A146" s="6" t="s">
        <v>21</v>
      </c>
      <c r="B146" s="2" t="s">
        <v>10</v>
      </c>
      <c r="C146" s="2" t="s">
        <v>77</v>
      </c>
      <c r="D146" s="7" t="s">
        <v>84</v>
      </c>
      <c r="E146" s="34"/>
      <c r="F146" s="2" t="s">
        <v>85</v>
      </c>
      <c r="G146" s="58">
        <f>200*12</f>
        <v>2400</v>
      </c>
      <c r="N146" s="2">
        <f>SUM(N143:N145)</f>
        <v>2998</v>
      </c>
    </row>
    <row r="147" spans="1:14" ht="15" thickBot="1" x14ac:dyDescent="0.25">
      <c r="A147" s="9"/>
      <c r="B147" s="10"/>
      <c r="C147" s="10"/>
      <c r="D147" s="25"/>
      <c r="E147" s="35"/>
      <c r="G147" s="58"/>
    </row>
    <row r="148" spans="1:14" ht="15" x14ac:dyDescent="0.25">
      <c r="A148" s="4" t="s">
        <v>21</v>
      </c>
      <c r="B148" s="5" t="s">
        <v>12</v>
      </c>
      <c r="C148" s="5"/>
      <c r="D148" s="5"/>
      <c r="E148" s="32"/>
      <c r="F148" s="43" t="s">
        <v>86</v>
      </c>
      <c r="G148" s="39">
        <f>+G149+G152</f>
        <v>5881.5599999999995</v>
      </c>
    </row>
    <row r="149" spans="1:14" ht="15" x14ac:dyDescent="0.25">
      <c r="A149" s="6" t="s">
        <v>21</v>
      </c>
      <c r="B149" s="2" t="s">
        <v>12</v>
      </c>
      <c r="C149" s="7" t="s">
        <v>6</v>
      </c>
      <c r="E149" s="34"/>
      <c r="F149" s="41" t="s">
        <v>87</v>
      </c>
      <c r="G149" s="38">
        <f>SUM(G150:G150)</f>
        <v>1000</v>
      </c>
    </row>
    <row r="150" spans="1:14" x14ac:dyDescent="0.2">
      <c r="A150" s="6" t="s">
        <v>21</v>
      </c>
      <c r="B150" s="2" t="s">
        <v>12</v>
      </c>
      <c r="C150" s="7" t="s">
        <v>6</v>
      </c>
      <c r="D150" s="7" t="s">
        <v>41</v>
      </c>
      <c r="E150" s="34"/>
      <c r="F150" s="2" t="s">
        <v>88</v>
      </c>
      <c r="G150" s="58">
        <v>1000</v>
      </c>
    </row>
    <row r="151" spans="1:14" x14ac:dyDescent="0.2">
      <c r="A151" s="6"/>
      <c r="C151" s="7"/>
      <c r="D151" s="7"/>
      <c r="E151" s="34"/>
      <c r="G151" s="58"/>
    </row>
    <row r="152" spans="1:14" ht="15" x14ac:dyDescent="0.25">
      <c r="A152" s="6" t="s">
        <v>21</v>
      </c>
      <c r="B152" s="2" t="s">
        <v>12</v>
      </c>
      <c r="C152" s="7" t="s">
        <v>34</v>
      </c>
      <c r="E152" s="34"/>
      <c r="F152" s="41" t="s">
        <v>89</v>
      </c>
      <c r="G152" s="38">
        <f t="shared" ref="G152" si="9">SUM(G153:G156)</f>
        <v>4881.5599999999995</v>
      </c>
    </row>
    <row r="153" spans="1:14" x14ac:dyDescent="0.2">
      <c r="A153" s="6" t="s">
        <v>21</v>
      </c>
      <c r="B153" s="2" t="s">
        <v>12</v>
      </c>
      <c r="C153" s="7" t="s">
        <v>34</v>
      </c>
      <c r="D153" s="7" t="s">
        <v>14</v>
      </c>
      <c r="E153" s="34"/>
      <c r="F153" s="2" t="s">
        <v>90</v>
      </c>
      <c r="G153" s="58">
        <v>2200</v>
      </c>
    </row>
    <row r="154" spans="1:14" x14ac:dyDescent="0.2">
      <c r="A154" s="6" t="s">
        <v>21</v>
      </c>
      <c r="B154" s="2" t="s">
        <v>12</v>
      </c>
      <c r="C154" s="7" t="s">
        <v>34</v>
      </c>
      <c r="D154" s="7" t="s">
        <v>36</v>
      </c>
      <c r="E154" s="34"/>
      <c r="F154" s="2" t="s">
        <v>91</v>
      </c>
      <c r="G154" s="58">
        <f>+G16*1%+200</f>
        <v>2636.56</v>
      </c>
    </row>
    <row r="155" spans="1:14" x14ac:dyDescent="0.2">
      <c r="A155" s="6" t="s">
        <v>21</v>
      </c>
      <c r="B155" s="2" t="s">
        <v>12</v>
      </c>
      <c r="C155" s="7" t="s">
        <v>34</v>
      </c>
      <c r="D155" s="7" t="s">
        <v>92</v>
      </c>
      <c r="E155" s="34"/>
      <c r="F155" s="2" t="s">
        <v>127</v>
      </c>
      <c r="G155" s="58">
        <v>20</v>
      </c>
    </row>
    <row r="156" spans="1:14" ht="15" thickBot="1" x14ac:dyDescent="0.25">
      <c r="A156" s="9" t="s">
        <v>21</v>
      </c>
      <c r="B156" s="10" t="s">
        <v>12</v>
      </c>
      <c r="C156" s="25" t="s">
        <v>34</v>
      </c>
      <c r="D156" s="25" t="s">
        <v>60</v>
      </c>
      <c r="E156" s="35"/>
      <c r="F156" s="10" t="s">
        <v>93</v>
      </c>
      <c r="G156" s="58">
        <v>25</v>
      </c>
    </row>
    <row r="157" spans="1:14" x14ac:dyDescent="0.2">
      <c r="A157" s="4"/>
      <c r="B157" s="5"/>
      <c r="C157" s="24"/>
      <c r="D157" s="24"/>
      <c r="E157" s="32"/>
      <c r="F157" s="5"/>
      <c r="G157" s="57"/>
    </row>
    <row r="158" spans="1:14" ht="15" x14ac:dyDescent="0.25">
      <c r="A158" s="6" t="s">
        <v>21</v>
      </c>
      <c r="B158" s="2" t="s">
        <v>4</v>
      </c>
      <c r="E158" s="34"/>
      <c r="F158" s="41" t="s">
        <v>94</v>
      </c>
      <c r="G158" s="38">
        <f t="shared" ref="G158:G159" si="10">+G159</f>
        <v>361.88</v>
      </c>
    </row>
    <row r="159" spans="1:14" ht="15" x14ac:dyDescent="0.25">
      <c r="A159" s="6" t="s">
        <v>21</v>
      </c>
      <c r="B159" s="2" t="s">
        <v>4</v>
      </c>
      <c r="C159" s="2" t="s">
        <v>67</v>
      </c>
      <c r="E159" s="34"/>
      <c r="F159" s="41" t="s">
        <v>95</v>
      </c>
      <c r="G159" s="38">
        <f t="shared" si="10"/>
        <v>361.88</v>
      </c>
    </row>
    <row r="160" spans="1:14" ht="15" thickBot="1" x14ac:dyDescent="0.25">
      <c r="A160" s="9" t="s">
        <v>21</v>
      </c>
      <c r="B160" s="10" t="s">
        <v>4</v>
      </c>
      <c r="C160" s="10" t="s">
        <v>67</v>
      </c>
      <c r="D160" s="25" t="s">
        <v>53</v>
      </c>
      <c r="E160" s="35"/>
      <c r="F160" s="10" t="s">
        <v>96</v>
      </c>
      <c r="G160" s="59">
        <f>+G76*0.5%+200</f>
        <v>361.88</v>
      </c>
    </row>
    <row r="161" spans="1:7" x14ac:dyDescent="0.2">
      <c r="A161" s="4"/>
      <c r="B161" s="5"/>
      <c r="C161" s="5"/>
      <c r="D161" s="24"/>
      <c r="E161" s="32"/>
      <c r="F161" s="5"/>
      <c r="G161" s="57"/>
    </row>
    <row r="162" spans="1:7" s="17" customFormat="1" ht="15" x14ac:dyDescent="0.25">
      <c r="A162" s="16" t="s">
        <v>12</v>
      </c>
      <c r="E162" s="33"/>
      <c r="F162" s="42" t="s">
        <v>97</v>
      </c>
      <c r="G162" s="60">
        <f>+G163</f>
        <v>194298.06</v>
      </c>
    </row>
    <row r="163" spans="1:7" ht="15" x14ac:dyDescent="0.25">
      <c r="A163" s="6" t="s">
        <v>12</v>
      </c>
      <c r="B163" s="2" t="s">
        <v>10</v>
      </c>
      <c r="E163" s="34"/>
      <c r="F163" s="41" t="s">
        <v>98</v>
      </c>
      <c r="G163" s="38">
        <f>+G164+G171+G175+G179</f>
        <v>194298.06</v>
      </c>
    </row>
    <row r="164" spans="1:7" ht="15" x14ac:dyDescent="0.25">
      <c r="A164" s="6" t="s">
        <v>12</v>
      </c>
      <c r="B164" s="2" t="s">
        <v>10</v>
      </c>
      <c r="C164" s="2" t="s">
        <v>34</v>
      </c>
      <c r="E164" s="34"/>
      <c r="F164" s="41" t="s">
        <v>55</v>
      </c>
      <c r="G164" s="38">
        <f>SUM(G165:G169)</f>
        <v>167298.06</v>
      </c>
    </row>
    <row r="165" spans="1:7" x14ac:dyDescent="0.2">
      <c r="A165" s="6" t="s">
        <v>12</v>
      </c>
      <c r="B165" s="2" t="s">
        <v>10</v>
      </c>
      <c r="C165" s="2" t="s">
        <v>34</v>
      </c>
      <c r="D165" s="7">
        <v>5</v>
      </c>
      <c r="E165" s="34"/>
      <c r="F165" s="2" t="s">
        <v>132</v>
      </c>
      <c r="G165" s="58">
        <v>40000</v>
      </c>
    </row>
    <row r="166" spans="1:7" x14ac:dyDescent="0.2">
      <c r="A166" s="6" t="s">
        <v>12</v>
      </c>
      <c r="B166" s="2" t="s">
        <v>10</v>
      </c>
      <c r="C166" s="2" t="s">
        <v>34</v>
      </c>
      <c r="D166" s="7">
        <v>7</v>
      </c>
      <c r="E166" s="34"/>
      <c r="F166" s="2" t="s">
        <v>142</v>
      </c>
      <c r="G166" s="58">
        <v>1000</v>
      </c>
    </row>
    <row r="167" spans="1:7" x14ac:dyDescent="0.2">
      <c r="A167" s="6" t="s">
        <v>12</v>
      </c>
      <c r="B167" s="2" t="s">
        <v>10</v>
      </c>
      <c r="C167" s="2" t="s">
        <v>34</v>
      </c>
      <c r="D167" s="7">
        <v>16</v>
      </c>
      <c r="E167" s="34"/>
      <c r="F167" s="2" t="s">
        <v>144</v>
      </c>
      <c r="G167" s="58">
        <v>11200</v>
      </c>
    </row>
    <row r="168" spans="1:7" x14ac:dyDescent="0.2">
      <c r="A168" s="6" t="s">
        <v>12</v>
      </c>
      <c r="B168" s="2" t="s">
        <v>10</v>
      </c>
      <c r="C168" s="2" t="s">
        <v>34</v>
      </c>
      <c r="D168" s="7">
        <v>26</v>
      </c>
      <c r="E168" s="34"/>
      <c r="F168" s="2" t="s">
        <v>118</v>
      </c>
      <c r="G168" s="58">
        <v>113098.06</v>
      </c>
    </row>
    <row r="169" spans="1:7" x14ac:dyDescent="0.2">
      <c r="A169" s="6" t="s">
        <v>12</v>
      </c>
      <c r="B169" s="2" t="s">
        <v>10</v>
      </c>
      <c r="C169" s="2" t="s">
        <v>34</v>
      </c>
      <c r="D169" s="7">
        <v>35</v>
      </c>
      <c r="E169" s="34"/>
      <c r="F169" s="2" t="s">
        <v>137</v>
      </c>
      <c r="G169" s="58">
        <v>2000</v>
      </c>
    </row>
    <row r="170" spans="1:7" x14ac:dyDescent="0.2">
      <c r="A170" s="6"/>
      <c r="D170" s="7"/>
      <c r="E170" s="49"/>
      <c r="G170" s="58"/>
    </row>
    <row r="171" spans="1:7" ht="15" x14ac:dyDescent="0.25">
      <c r="A171" s="6" t="s">
        <v>12</v>
      </c>
      <c r="B171" s="2" t="s">
        <v>10</v>
      </c>
      <c r="C171" s="2" t="s">
        <v>61</v>
      </c>
      <c r="E171" s="34"/>
      <c r="F171" s="41" t="s">
        <v>62</v>
      </c>
      <c r="G171" s="38">
        <f t="shared" ref="G171" si="11">SUM(G172:G173)</f>
        <v>16500</v>
      </c>
    </row>
    <row r="172" spans="1:7" x14ac:dyDescent="0.2">
      <c r="A172" s="6" t="s">
        <v>12</v>
      </c>
      <c r="B172" s="2" t="s">
        <v>10</v>
      </c>
      <c r="C172" s="2" t="s">
        <v>61</v>
      </c>
      <c r="D172" s="7" t="s">
        <v>14</v>
      </c>
      <c r="E172" s="34"/>
      <c r="F172" s="2" t="s">
        <v>63</v>
      </c>
      <c r="G172" s="58">
        <v>1500</v>
      </c>
    </row>
    <row r="173" spans="1:7" x14ac:dyDescent="0.2">
      <c r="A173" s="6" t="s">
        <v>12</v>
      </c>
      <c r="B173" s="2" t="s">
        <v>10</v>
      </c>
      <c r="C173" s="2" t="s">
        <v>61</v>
      </c>
      <c r="D173" s="7" t="s">
        <v>36</v>
      </c>
      <c r="E173" s="34"/>
      <c r="F173" s="2" t="s">
        <v>65</v>
      </c>
      <c r="G173" s="58">
        <f>15000</f>
        <v>15000</v>
      </c>
    </row>
    <row r="174" spans="1:7" x14ac:dyDescent="0.2">
      <c r="A174" s="6"/>
      <c r="E174" s="34"/>
      <c r="G174" s="58"/>
    </row>
    <row r="175" spans="1:7" ht="15" x14ac:dyDescent="0.25">
      <c r="A175" s="6" t="s">
        <v>12</v>
      </c>
      <c r="B175" s="2" t="s">
        <v>10</v>
      </c>
      <c r="C175" s="7" t="s">
        <v>53</v>
      </c>
      <c r="E175" s="34"/>
      <c r="F175" s="41" t="s">
        <v>99</v>
      </c>
      <c r="G175" s="38">
        <f t="shared" ref="G175" si="12">+G177+G176</f>
        <v>8800</v>
      </c>
    </row>
    <row r="176" spans="1:7" x14ac:dyDescent="0.2">
      <c r="A176" s="6" t="s">
        <v>12</v>
      </c>
      <c r="B176" s="2" t="s">
        <v>10</v>
      </c>
      <c r="C176" s="7" t="s">
        <v>53</v>
      </c>
      <c r="D176" s="7" t="s">
        <v>14</v>
      </c>
      <c r="E176" s="34"/>
      <c r="F176" s="2" t="s">
        <v>136</v>
      </c>
      <c r="G176" s="58">
        <v>0</v>
      </c>
    </row>
    <row r="177" spans="1:7" x14ac:dyDescent="0.2">
      <c r="A177" s="6" t="s">
        <v>12</v>
      </c>
      <c r="B177" s="2" t="s">
        <v>10</v>
      </c>
      <c r="C177" s="7" t="s">
        <v>53</v>
      </c>
      <c r="D177" s="7">
        <v>12</v>
      </c>
      <c r="E177" s="34"/>
      <c r="F177" s="2" t="s">
        <v>74</v>
      </c>
      <c r="G177" s="58">
        <v>8800</v>
      </c>
    </row>
    <row r="178" spans="1:7" x14ac:dyDescent="0.2">
      <c r="A178" s="6"/>
      <c r="C178" s="7"/>
      <c r="D178" s="7"/>
      <c r="E178" s="34"/>
      <c r="G178" s="58"/>
    </row>
    <row r="179" spans="1:7" ht="15" x14ac:dyDescent="0.25">
      <c r="A179" s="6" t="s">
        <v>12</v>
      </c>
      <c r="B179" s="2" t="s">
        <v>10</v>
      </c>
      <c r="C179" s="7" t="s">
        <v>146</v>
      </c>
      <c r="E179" s="34"/>
      <c r="F179" s="41" t="s">
        <v>99</v>
      </c>
      <c r="G179" s="38">
        <f t="shared" ref="G179" si="13">+G180</f>
        <v>1700</v>
      </c>
    </row>
    <row r="180" spans="1:7" x14ac:dyDescent="0.2">
      <c r="A180" s="6" t="s">
        <v>12</v>
      </c>
      <c r="B180" s="2" t="s">
        <v>10</v>
      </c>
      <c r="C180" s="7" t="s">
        <v>146</v>
      </c>
      <c r="D180" s="45" t="s">
        <v>36</v>
      </c>
      <c r="E180" s="34"/>
      <c r="F180" s="2" t="s">
        <v>147</v>
      </c>
      <c r="G180" s="58">
        <v>1700</v>
      </c>
    </row>
    <row r="181" spans="1:7" ht="15" thickBot="1" x14ac:dyDescent="0.25">
      <c r="A181" s="9"/>
      <c r="B181" s="10"/>
      <c r="C181" s="10"/>
      <c r="D181" s="25"/>
      <c r="E181" s="35"/>
      <c r="F181" s="10"/>
      <c r="G181" s="59"/>
    </row>
    <row r="182" spans="1:7" x14ac:dyDescent="0.2">
      <c r="A182" s="4"/>
      <c r="B182" s="5"/>
      <c r="C182" s="5"/>
      <c r="D182" s="24"/>
      <c r="E182" s="32"/>
      <c r="F182" s="5"/>
      <c r="G182" s="57"/>
    </row>
    <row r="183" spans="1:7" s="17" customFormat="1" ht="15" x14ac:dyDescent="0.25">
      <c r="A183" s="16" t="s">
        <v>4</v>
      </c>
      <c r="E183" s="33"/>
      <c r="F183" s="42" t="s">
        <v>100</v>
      </c>
      <c r="G183" s="50">
        <f t="shared" ref="G183" si="14">+G184</f>
        <v>4800</v>
      </c>
    </row>
    <row r="184" spans="1:7" ht="15" x14ac:dyDescent="0.25">
      <c r="A184" s="6" t="s">
        <v>4</v>
      </c>
      <c r="B184" s="2" t="s">
        <v>101</v>
      </c>
      <c r="E184" s="34"/>
      <c r="F184" s="41" t="s">
        <v>102</v>
      </c>
      <c r="G184" s="38">
        <f t="shared" ref="G184" si="15">+G185+G191</f>
        <v>4800</v>
      </c>
    </row>
    <row r="185" spans="1:7" ht="15" x14ac:dyDescent="0.25">
      <c r="A185" s="6" t="s">
        <v>4</v>
      </c>
      <c r="B185" s="2" t="s">
        <v>101</v>
      </c>
      <c r="C185" s="2" t="s">
        <v>6</v>
      </c>
      <c r="E185" s="34"/>
      <c r="F185" s="41" t="s">
        <v>103</v>
      </c>
      <c r="G185" s="38">
        <f>+G189+G186+G187+G188</f>
        <v>4800</v>
      </c>
    </row>
    <row r="186" spans="1:7" x14ac:dyDescent="0.2">
      <c r="A186" s="6" t="s">
        <v>4</v>
      </c>
      <c r="B186" s="2" t="s">
        <v>101</v>
      </c>
      <c r="C186" s="2" t="s">
        <v>6</v>
      </c>
      <c r="D186" s="7" t="s">
        <v>36</v>
      </c>
      <c r="E186" s="34"/>
      <c r="F186" s="2" t="s">
        <v>70</v>
      </c>
      <c r="G186" s="58">
        <v>1800</v>
      </c>
    </row>
    <row r="187" spans="1:7" x14ac:dyDescent="0.2">
      <c r="A187" s="6" t="s">
        <v>4</v>
      </c>
      <c r="B187" s="2" t="s">
        <v>101</v>
      </c>
      <c r="C187" s="2" t="s">
        <v>6</v>
      </c>
      <c r="D187" s="7" t="s">
        <v>8</v>
      </c>
      <c r="E187" s="34"/>
      <c r="F187" s="2" t="s">
        <v>125</v>
      </c>
      <c r="G187" s="58">
        <v>1500</v>
      </c>
    </row>
    <row r="188" spans="1:7" x14ac:dyDescent="0.2">
      <c r="A188" s="6" t="s">
        <v>4</v>
      </c>
      <c r="B188" s="2" t="s">
        <v>101</v>
      </c>
      <c r="C188" s="2" t="s">
        <v>6</v>
      </c>
      <c r="D188" s="7" t="s">
        <v>51</v>
      </c>
      <c r="E188" s="34"/>
      <c r="F188" s="2" t="s">
        <v>131</v>
      </c>
      <c r="G188" s="58">
        <v>0</v>
      </c>
    </row>
    <row r="189" spans="1:7" x14ac:dyDescent="0.2">
      <c r="A189" s="6" t="s">
        <v>4</v>
      </c>
      <c r="B189" s="2" t="s">
        <v>101</v>
      </c>
      <c r="C189" s="2" t="s">
        <v>6</v>
      </c>
      <c r="D189" s="7" t="s">
        <v>18</v>
      </c>
      <c r="E189" s="34"/>
      <c r="F189" s="2" t="s">
        <v>104</v>
      </c>
      <c r="G189" s="58">
        <v>1500</v>
      </c>
    </row>
    <row r="190" spans="1:7" x14ac:dyDescent="0.2">
      <c r="A190" s="6"/>
      <c r="D190" s="7"/>
      <c r="E190" s="34"/>
      <c r="G190" s="58"/>
    </row>
    <row r="191" spans="1:7" ht="15" x14ac:dyDescent="0.25">
      <c r="A191" s="6" t="s">
        <v>4</v>
      </c>
      <c r="B191" s="2" t="s">
        <v>101</v>
      </c>
      <c r="C191" s="7" t="s">
        <v>41</v>
      </c>
      <c r="E191" s="34"/>
      <c r="F191" s="41" t="s">
        <v>119</v>
      </c>
      <c r="G191" s="38">
        <v>0</v>
      </c>
    </row>
    <row r="192" spans="1:7" ht="15" thickBot="1" x14ac:dyDescent="0.25">
      <c r="A192" s="9" t="s">
        <v>4</v>
      </c>
      <c r="B192" s="10" t="s">
        <v>101</v>
      </c>
      <c r="C192" s="25" t="s">
        <v>41</v>
      </c>
      <c r="D192" s="25" t="s">
        <v>41</v>
      </c>
      <c r="E192" s="35"/>
      <c r="F192" s="10" t="s">
        <v>120</v>
      </c>
      <c r="G192" s="59">
        <v>0</v>
      </c>
    </row>
    <row r="193" spans="1:9" x14ac:dyDescent="0.2">
      <c r="A193" s="4"/>
      <c r="B193" s="5"/>
      <c r="C193" s="5"/>
      <c r="D193" s="24"/>
      <c r="E193" s="32"/>
      <c r="F193" s="5"/>
      <c r="G193" s="57"/>
    </row>
    <row r="194" spans="1:9" s="17" customFormat="1" ht="15" x14ac:dyDescent="0.25">
      <c r="A194" s="16" t="s">
        <v>105</v>
      </c>
      <c r="E194" s="33"/>
      <c r="F194" s="42" t="s">
        <v>106</v>
      </c>
      <c r="G194" s="50">
        <v>0</v>
      </c>
    </row>
    <row r="195" spans="1:9" ht="15" x14ac:dyDescent="0.25">
      <c r="A195" s="6" t="s">
        <v>105</v>
      </c>
      <c r="B195" s="2">
        <v>7</v>
      </c>
      <c r="E195" s="34"/>
      <c r="F195" s="41" t="s">
        <v>107</v>
      </c>
      <c r="G195" s="38">
        <v>0</v>
      </c>
    </row>
    <row r="196" spans="1:9" ht="15" x14ac:dyDescent="0.25">
      <c r="A196" s="6" t="s">
        <v>105</v>
      </c>
      <c r="B196" s="2">
        <v>7</v>
      </c>
      <c r="C196" s="2" t="s">
        <v>6</v>
      </c>
      <c r="E196" s="34"/>
      <c r="F196" s="41" t="s">
        <v>108</v>
      </c>
      <c r="G196" s="38">
        <v>0</v>
      </c>
    </row>
    <row r="197" spans="1:9" x14ac:dyDescent="0.2">
      <c r="A197" s="6" t="s">
        <v>105</v>
      </c>
      <c r="B197" s="2">
        <v>7</v>
      </c>
      <c r="C197" s="2" t="s">
        <v>6</v>
      </c>
      <c r="D197" s="7" t="s">
        <v>41</v>
      </c>
      <c r="E197" s="34"/>
      <c r="F197" s="2" t="s">
        <v>109</v>
      </c>
      <c r="G197" s="40">
        <v>0</v>
      </c>
    </row>
    <row r="198" spans="1:9" x14ac:dyDescent="0.2">
      <c r="A198" s="6"/>
      <c r="E198" s="34"/>
      <c r="F198" s="2" t="s">
        <v>159</v>
      </c>
      <c r="G198" s="58"/>
    </row>
    <row r="199" spans="1:9" ht="15.75" thickBot="1" x14ac:dyDescent="0.3">
      <c r="A199" s="9"/>
      <c r="B199" s="10"/>
      <c r="C199" s="10"/>
      <c r="D199" s="10"/>
      <c r="E199" s="35"/>
      <c r="F199" s="46" t="s">
        <v>110</v>
      </c>
      <c r="G199" s="51">
        <f>+G74+G162+G183+G194</f>
        <v>387530.69280000002</v>
      </c>
      <c r="I199" s="64">
        <f>+G199-G29</f>
        <v>2.8000000165775418E-3</v>
      </c>
    </row>
    <row r="202" spans="1:9" s="11" customFormat="1" ht="12.75" customHeight="1" x14ac:dyDescent="0.2">
      <c r="A202" s="66" t="s">
        <v>160</v>
      </c>
      <c r="B202" s="66"/>
      <c r="C202" s="66"/>
      <c r="D202" s="66"/>
      <c r="E202" s="66"/>
      <c r="F202" s="66"/>
      <c r="G202" s="66"/>
    </row>
    <row r="203" spans="1:9" s="11" customFormat="1" ht="22.9" customHeight="1" x14ac:dyDescent="0.2">
      <c r="A203" s="66"/>
      <c r="B203" s="66"/>
      <c r="C203" s="66"/>
      <c r="D203" s="66"/>
      <c r="E203" s="66"/>
      <c r="F203" s="66"/>
      <c r="G203" s="66"/>
    </row>
    <row r="204" spans="1:9" x14ac:dyDescent="0.2">
      <c r="G204" s="28"/>
    </row>
    <row r="205" spans="1:9" x14ac:dyDescent="0.2">
      <c r="G205" s="28"/>
    </row>
    <row r="207" spans="1:9" x14ac:dyDescent="0.2">
      <c r="F207" s="2" t="s">
        <v>159</v>
      </c>
    </row>
    <row r="208" spans="1:9" x14ac:dyDescent="0.2">
      <c r="F208" s="2" t="s">
        <v>158</v>
      </c>
    </row>
    <row r="210" spans="1:7" x14ac:dyDescent="0.2">
      <c r="A210" s="12" t="s">
        <v>151</v>
      </c>
      <c r="B210" s="12"/>
      <c r="C210" s="13"/>
      <c r="D210" s="13"/>
      <c r="E210" s="13"/>
      <c r="F210" s="13"/>
    </row>
    <row r="211" spans="1:7" ht="14.25" customHeight="1" x14ac:dyDescent="0.2">
      <c r="A211" s="15" t="s">
        <v>153</v>
      </c>
      <c r="B211" s="13"/>
      <c r="C211" s="13"/>
      <c r="D211" s="13"/>
      <c r="E211" s="13"/>
      <c r="F211" s="13"/>
    </row>
    <row r="212" spans="1:7" ht="15" x14ac:dyDescent="0.25">
      <c r="A212" s="14" t="s">
        <v>152</v>
      </c>
    </row>
    <row r="217" spans="1:7" s="1" customFormat="1" x14ac:dyDescent="0.2">
      <c r="A217" s="2"/>
      <c r="B217" s="2"/>
      <c r="C217" s="2"/>
      <c r="D217" s="2"/>
      <c r="E217" s="2"/>
      <c r="F217" s="2"/>
      <c r="G217" s="52"/>
    </row>
    <row r="218" spans="1:7" s="1" customFormat="1" x14ac:dyDescent="0.2">
      <c r="A218" s="2"/>
      <c r="B218" s="2"/>
      <c r="C218" s="2"/>
      <c r="D218" s="2"/>
      <c r="E218" s="2"/>
      <c r="F218" s="2"/>
      <c r="G218" s="52"/>
    </row>
    <row r="219" spans="1:7" s="1" customFormat="1" x14ac:dyDescent="0.2">
      <c r="A219" s="2"/>
      <c r="B219" s="2"/>
      <c r="C219" s="2"/>
      <c r="D219" s="2"/>
      <c r="E219" s="2"/>
      <c r="F219" s="2"/>
      <c r="G219" s="52"/>
    </row>
    <row r="220" spans="1:7" s="1" customFormat="1" x14ac:dyDescent="0.2">
      <c r="A220" s="13" t="s">
        <v>20</v>
      </c>
      <c r="B220" s="13"/>
      <c r="C220" s="13"/>
      <c r="D220" s="2"/>
      <c r="E220" s="2"/>
      <c r="F220" s="2"/>
      <c r="G220" s="52"/>
    </row>
    <row r="221" spans="1:7" s="1" customFormat="1" ht="13.5" customHeight="1" x14ac:dyDescent="0.25">
      <c r="A221" s="14" t="s">
        <v>135</v>
      </c>
      <c r="B221" s="14"/>
      <c r="C221" s="13"/>
      <c r="D221" s="2"/>
      <c r="E221" s="2"/>
      <c r="F221" s="2"/>
      <c r="G221" s="52"/>
    </row>
    <row r="222" spans="1:7" s="1" customFormat="1" ht="13.5" customHeight="1" x14ac:dyDescent="0.25">
      <c r="A222" s="14" t="s">
        <v>140</v>
      </c>
      <c r="B222" s="14"/>
      <c r="C222" s="13"/>
      <c r="D222" s="2"/>
      <c r="E222" s="2"/>
      <c r="F222" s="2"/>
      <c r="G222" s="52"/>
    </row>
    <row r="223" spans="1:7" s="1" customFormat="1" ht="13.5" customHeight="1" x14ac:dyDescent="0.25">
      <c r="A223" s="14"/>
      <c r="B223" s="14"/>
      <c r="C223" s="13"/>
      <c r="D223" s="2"/>
      <c r="E223" s="2"/>
      <c r="F223" s="2"/>
      <c r="G223" s="52"/>
    </row>
    <row r="224" spans="1:7" s="1" customFormat="1" ht="13.5" customHeight="1" x14ac:dyDescent="0.25">
      <c r="A224" s="14"/>
      <c r="B224" s="14"/>
      <c r="C224" s="13"/>
      <c r="D224" s="2"/>
      <c r="E224" s="2"/>
      <c r="F224" s="2"/>
      <c r="G224" s="52"/>
    </row>
    <row r="225" spans="1:7" s="1" customFormat="1" ht="13.5" customHeight="1" x14ac:dyDescent="0.25">
      <c r="A225" s="14"/>
      <c r="B225" s="14"/>
      <c r="C225" s="13"/>
      <c r="D225" s="2"/>
      <c r="E225" s="2"/>
      <c r="F225" s="2"/>
      <c r="G225" s="52"/>
    </row>
    <row r="226" spans="1:7" s="1" customFormat="1" ht="13.5" customHeight="1" x14ac:dyDescent="0.25">
      <c r="A226" s="14"/>
      <c r="B226" s="14"/>
      <c r="C226" s="13"/>
      <c r="D226" s="2"/>
      <c r="E226" s="2"/>
      <c r="F226" s="2"/>
      <c r="G226" s="52"/>
    </row>
    <row r="227" spans="1:7" s="1" customFormat="1" ht="13.5" customHeight="1" x14ac:dyDescent="0.25">
      <c r="A227" s="14"/>
      <c r="B227" s="14"/>
      <c r="C227" s="13"/>
      <c r="D227" s="2"/>
      <c r="E227" s="2"/>
      <c r="F227" s="2"/>
      <c r="G227" s="52"/>
    </row>
    <row r="228" spans="1:7" s="1" customFormat="1" ht="13.5" customHeight="1" x14ac:dyDescent="0.25">
      <c r="A228" s="14"/>
      <c r="B228" s="14"/>
      <c r="C228" s="13"/>
      <c r="D228" s="2"/>
      <c r="E228" s="2"/>
      <c r="F228" s="2"/>
      <c r="G228" s="52"/>
    </row>
    <row r="229" spans="1:7" s="1" customFormat="1" ht="13.5" customHeight="1" x14ac:dyDescent="0.25">
      <c r="A229" s="14"/>
      <c r="B229" s="14"/>
      <c r="C229" s="13"/>
      <c r="D229" s="2"/>
      <c r="E229" s="2"/>
      <c r="F229" s="2"/>
      <c r="G229" s="52"/>
    </row>
    <row r="230" spans="1:7" s="1" customFormat="1" ht="13.5" customHeight="1" x14ac:dyDescent="0.25">
      <c r="A230" s="14"/>
      <c r="B230" s="14"/>
      <c r="C230" s="13"/>
      <c r="D230" s="2"/>
      <c r="E230" s="2"/>
      <c r="F230" s="2"/>
      <c r="G230" s="52"/>
    </row>
    <row r="231" spans="1:7" s="1" customFormat="1" x14ac:dyDescent="0.2">
      <c r="A231" s="2"/>
      <c r="B231" s="2"/>
      <c r="C231" s="2"/>
      <c r="D231" s="2"/>
      <c r="E231" s="2"/>
      <c r="F231" s="2"/>
      <c r="G231" s="52"/>
    </row>
  </sheetData>
  <mergeCells count="6">
    <mergeCell ref="A9:G9"/>
    <mergeCell ref="A34:G35"/>
    <mergeCell ref="A70:G70"/>
    <mergeCell ref="A202:G203"/>
    <mergeCell ref="A11:E11"/>
    <mergeCell ref="A72:E72"/>
  </mergeCells>
  <printOptions horizontalCentered="1"/>
  <pageMargins left="0.70866141732283472" right="0.70866141732283472" top="0.55118110236220474" bottom="0.55118110236220474" header="0.31496062992125984" footer="0.31496062992125984"/>
  <pageSetup paperSize="9" scale="77"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2025</vt:lpstr>
      <vt:lpstr>'2025'!Área_de_impresión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MAGAMS</dc:creator>
  <cp:lastModifiedBy>Usuario</cp:lastModifiedBy>
  <cp:lastPrinted>2025-01-10T19:01:16Z</cp:lastPrinted>
  <dcterms:created xsi:type="dcterms:W3CDTF">2017-09-21T20:40:30Z</dcterms:created>
  <dcterms:modified xsi:type="dcterms:W3CDTF">2025-01-10T19:15:07Z</dcterms:modified>
</cp:coreProperties>
</file>